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-120" yWindow="-120" windowWidth="20730" windowHeight="11040"/>
  </bookViews>
  <sheets>
    <sheet name="Avena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29" i="1" l="1"/>
  <c r="G55" i="1" l="1"/>
  <c r="G56" i="1" s="1"/>
  <c r="G43" i="1"/>
  <c r="G12" i="1"/>
  <c r="G50" i="1" l="1"/>
  <c r="D85" i="1"/>
  <c r="G34" i="1"/>
  <c r="G35" i="1"/>
  <c r="G36" i="1"/>
  <c r="G33" i="1"/>
  <c r="G45" i="1"/>
  <c r="G46" i="1"/>
  <c r="G47" i="1"/>
  <c r="G49" i="1"/>
  <c r="G22" i="1"/>
  <c r="G23" i="1"/>
  <c r="G21" i="1"/>
  <c r="G38" i="1" l="1"/>
  <c r="G24" i="1"/>
  <c r="C75" i="1" s="1"/>
  <c r="C78" i="1"/>
  <c r="C77" i="1"/>
  <c r="C79" i="1"/>
  <c r="C76" i="1" l="1"/>
  <c r="G61" i="1"/>
  <c r="G58" i="1" l="1"/>
  <c r="G59" i="1" s="1"/>
  <c r="C80" i="1" s="1"/>
  <c r="G60" i="1" l="1"/>
  <c r="D86" i="1" s="1"/>
  <c r="C81" i="1"/>
  <c r="D75" i="1" s="1"/>
  <c r="C86" i="1" l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<sst xmlns="http://schemas.openxmlformats.org/spreadsheetml/2006/main" count="144" uniqueCount="103">
  <si>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</si>
  <si>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</si>
  <si>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</si>
  <si>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</si>
  <si>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</si>
  <si>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</si>
  <si>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</si>
  <si>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</si>
  <si>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</si>
  <si>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</si>
  <si>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</si>
  <si>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</si>
  <si>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</si>
  <si>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</si>
  <si>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</si>
  <si>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</si>
  <si>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</si>
  <si>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</si>
  <si>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</si>
  <si>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</si>
  <si>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</si>
  <si>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</si>
  <si>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</si>
  <si>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</si>
  <si>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</si>
  <si>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</si>
  <si>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</si>
  <si>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</si>
  <si>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</si>
  <si>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</si>
  <si>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</si>
  <si>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</si>
  <si>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</si>
  <si>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</si>
  <si>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</si>
  <si>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</si>
  <si>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</si>
  <si>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</si>
  <si>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</si>
  <si>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</si>
  <si>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</si>
  <si>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</si>
  <si>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</si>
  <si>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</si>
  <si>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</si>
  <si>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</si>
  <si>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</si>
  <si>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</si>
  <si>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</si>
  <si>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</si>
  <si>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</si>
  <si>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</si>
  <si>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</si>
  <si>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</si>
  <si>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</si>
  <si>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</si>
  <si>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</si>
  <si>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</si>
  <si>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</si>
  <si>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</si>
  <si>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Urea</t>
  </si>
  <si>
    <t>Rastraje</t>
  </si>
  <si>
    <t>kg</t>
  </si>
  <si>
    <t>Superfosfato triple</t>
  </si>
  <si>
    <t>Muriato de potasio</t>
  </si>
  <si>
    <t>AVENA GRANO</t>
  </si>
  <si>
    <t>Urano</t>
  </si>
  <si>
    <t>Medio</t>
  </si>
  <si>
    <t>Lib. B. O'Higgins</t>
  </si>
  <si>
    <t>Lolol</t>
  </si>
  <si>
    <t>Lolol - Pumanque - Paredones</t>
  </si>
  <si>
    <t>Ene</t>
  </si>
  <si>
    <t>Mercado interno</t>
  </si>
  <si>
    <t xml:space="preserve"> Diciembre-Enero</t>
  </si>
  <si>
    <t>Heladas, sequía, incendios, inundaciones</t>
  </si>
  <si>
    <t>Junio</t>
  </si>
  <si>
    <t>Agosto</t>
  </si>
  <si>
    <t>Enero</t>
  </si>
  <si>
    <t>Aplicación de herbicidas</t>
  </si>
  <si>
    <t>Aplicación de fertilizantes</t>
  </si>
  <si>
    <t xml:space="preserve">Llenado </t>
  </si>
  <si>
    <t>Aradura (cincel)</t>
  </si>
  <si>
    <t>Mayo</t>
  </si>
  <si>
    <t>Siembra al voleo (trompo abonador)</t>
  </si>
  <si>
    <t>Cosecha</t>
  </si>
  <si>
    <t>Semilla</t>
  </si>
  <si>
    <t>SEMILLAS</t>
  </si>
  <si>
    <t>HERBICIDA</t>
  </si>
  <si>
    <t>Agosto - Septiembre</t>
  </si>
  <si>
    <t>Mayo - Junio</t>
  </si>
  <si>
    <t>Aliado / Ajax</t>
  </si>
  <si>
    <t>sobre</t>
  </si>
  <si>
    <t>Julio</t>
  </si>
  <si>
    <t>Sacos</t>
  </si>
  <si>
    <t>c/u</t>
  </si>
  <si>
    <t>Diciembre</t>
  </si>
  <si>
    <t>Traslado a bodega</t>
  </si>
  <si>
    <t>un</t>
  </si>
  <si>
    <t>RENDIMIENTO (qqm/ha)</t>
  </si>
  <si>
    <t>PRECIO ESPERADO ($/qqm)</t>
  </si>
  <si>
    <t>ESCENARIOS COSTO UNITARIO  ($/qqm)</t>
  </si>
  <si>
    <t>Rendimiento  (qqm/hà)</t>
  </si>
  <si>
    <t>Costo unitario ($/qqm)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</si>
</sst>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auto="1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3" fillId="0" borderId="17"/>
    <xf numFmtId="166" fontId="13" fillId="0" borderId="17" applyFont="0" applyFill="0" applyBorder="0" applyAlignment="0" applyProtection="0"/>
    <xf numFmtId="0" fontId="1" fillId="0" borderId="17"/>
    <xf numFmtId="0" fontId="13" fillId="0" borderId="17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 applyAlignment="1">
      <alignment vertical="center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11" fillId="6" borderId="17" xfId="0" applyFont="1" applyFill="1" applyBorder="1"/>
    <xf numFmtId="0" fontId="6" fillId="6" borderId="17" xfId="0" applyFont="1" applyFill="1" applyBorder="1" applyAlignment="1">
      <alignment vertical="center"/>
    </xf>
    <xf numFmtId="0" fontId="11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49" fontId="11" fillId="2" borderId="17" xfId="0" applyNumberFormat="1" applyFont="1" applyFill="1" applyBorder="1" applyAlignment="1">
      <alignment vertical="center"/>
    </xf>
    <xf numFmtId="49" fontId="9" fillId="2" borderId="31" xfId="0" applyNumberFormat="1" applyFont="1" applyFill="1" applyBorder="1" applyAlignment="1">
      <alignment vertical="center"/>
    </xf>
    <xf numFmtId="0" fontId="11" fillId="2" borderId="32" xfId="0" applyFont="1" applyFill="1" applyBorder="1"/>
    <xf numFmtId="0" fontId="11" fillId="2" borderId="33" xfId="0" applyFont="1" applyFill="1" applyBorder="1"/>
    <xf numFmtId="49" fontId="11" fillId="2" borderId="34" xfId="0" applyNumberFormat="1" applyFont="1" applyFill="1" applyBorder="1" applyAlignment="1">
      <alignment vertical="center"/>
    </xf>
    <xf numFmtId="0" fontId="11" fillId="2" borderId="35" xfId="0" applyFont="1" applyFill="1" applyBorder="1"/>
    <xf numFmtId="49" fontId="11" fillId="2" borderId="36" xfId="0" applyNumberFormat="1" applyFont="1" applyFill="1" applyBorder="1" applyAlignment="1">
      <alignment vertical="center"/>
    </xf>
    <xf numFmtId="0" fontId="11" fillId="2" borderId="37" xfId="0" applyFont="1" applyFill="1" applyBorder="1"/>
    <xf numFmtId="0" fontId="11" fillId="2" borderId="38" xfId="0" applyFont="1" applyFill="1" applyBorder="1"/>
    <xf numFmtId="0" fontId="9" fillId="6" borderId="17" xfId="0" applyFont="1" applyFill="1" applyBorder="1" applyAlignment="1">
      <alignment vertical="center"/>
    </xf>
    <xf numFmtId="0" fontId="0" fillId="0" borderId="17" xfId="0" applyNumberFormat="1" applyBorder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164" fontId="2" fillId="2" borderId="17" xfId="0" applyNumberFormat="1" applyFont="1" applyFill="1" applyBorder="1" applyAlignment="1">
      <alignment horizontal="right" vertical="center"/>
    </xf>
    <xf numFmtId="164" fontId="12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49" fontId="15" fillId="3" borderId="5" xfId="0" applyNumberFormat="1" applyFont="1" applyFill="1" applyBorder="1" applyAlignment="1">
      <alignment vertical="center" wrapText="1"/>
    </xf>
    <xf numFmtId="0" fontId="4" fillId="9" borderId="47" xfId="0" applyFont="1" applyFill="1" applyBorder="1" applyAlignment="1">
      <alignment horizontal="right"/>
    </xf>
    <xf numFmtId="0" fontId="4" fillId="9" borderId="47" xfId="0" applyFont="1" applyFill="1" applyBorder="1" applyAlignment="1">
      <alignment horizontal="right" vertical="center"/>
    </xf>
    <xf numFmtId="17" fontId="4" fillId="0" borderId="47" xfId="0" applyNumberFormat="1" applyFont="1" applyBorder="1" applyAlignment="1">
      <alignment horizontal="right" vertical="center"/>
    </xf>
    <xf numFmtId="3" fontId="4" fillId="0" borderId="47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0" fontId="4" fillId="9" borderId="47" xfId="0" applyFont="1" applyFill="1" applyBorder="1" applyAlignment="1">
      <alignment horizontal="right" vertical="center" wrapText="1"/>
    </xf>
    <xf numFmtId="17" fontId="4" fillId="9" borderId="47" xfId="0" applyNumberFormat="1" applyFont="1" applyFill="1" applyBorder="1" applyAlignment="1">
      <alignment horizontal="right" vertical="center"/>
    </xf>
    <xf numFmtId="0" fontId="4" fillId="0" borderId="47" xfId="0" applyFont="1" applyBorder="1" applyAlignment="1">
      <alignment horizontal="right" vertical="center" wrapText="1"/>
    </xf>
    <xf numFmtId="0" fontId="4" fillId="2" borderId="8" xfId="0" applyFont="1" applyFill="1" applyBorder="1" applyAlignment="1">
      <alignment wrapText="1"/>
    </xf>
    <xf numFmtId="14" fontId="4" fillId="2" borderId="9" xfId="0" applyNumberFormat="1" applyFont="1" applyFill="1" applyBorder="1"/>
    <xf numFmtId="0" fontId="4" fillId="2" borderId="3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2" xfId="0" applyFont="1" applyFill="1" applyBorder="1"/>
    <xf numFmtId="3" fontId="4" fillId="2" borderId="12" xfId="0" applyNumberFormat="1" applyFont="1" applyFill="1" applyBorder="1"/>
    <xf numFmtId="3" fontId="4" fillId="2" borderId="12" xfId="0" applyNumberFormat="1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center" vertical="center"/>
    </xf>
    <xf numFmtId="0" fontId="4" fillId="2" borderId="15" xfId="0" applyFont="1" applyFill="1" applyBorder="1"/>
    <xf numFmtId="0" fontId="4" fillId="2" borderId="16" xfId="0" applyFont="1" applyFill="1" applyBorder="1"/>
    <xf numFmtId="3" fontId="4" fillId="2" borderId="16" xfId="0" applyNumberFormat="1" applyFont="1" applyFill="1" applyBorder="1"/>
    <xf numFmtId="3" fontId="4" fillId="2" borderId="16" xfId="0" applyNumberFormat="1" applyFont="1" applyFill="1" applyBorder="1" applyAlignment="1">
      <alignment horizontal="right"/>
    </xf>
    <xf numFmtId="49" fontId="15" fillId="3" borderId="41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/>
    <xf numFmtId="0" fontId="4" fillId="2" borderId="43" xfId="0" applyFont="1" applyFill="1" applyBorder="1"/>
    <xf numFmtId="0" fontId="4" fillId="2" borderId="43" xfId="0" applyFont="1" applyFill="1" applyBorder="1" applyAlignment="1">
      <alignment horizontal="center"/>
    </xf>
    <xf numFmtId="3" fontId="4" fillId="2" borderId="43" xfId="0" applyNumberFormat="1" applyFont="1" applyFill="1" applyBorder="1"/>
    <xf numFmtId="3" fontId="4" fillId="2" borderId="43" xfId="0" applyNumberFormat="1" applyFont="1" applyFill="1" applyBorder="1" applyAlignment="1">
      <alignment horizontal="right"/>
    </xf>
    <xf numFmtId="49" fontId="15" fillId="3" borderId="41" xfId="0" applyNumberFormat="1" applyFont="1" applyFill="1" applyBorder="1" applyAlignment="1">
      <alignment horizontal="center" vertical="center"/>
    </xf>
    <xf numFmtId="0" fontId="4" fillId="2" borderId="20" xfId="0" applyFont="1" applyFill="1" applyBorder="1"/>
    <xf numFmtId="3" fontId="4" fillId="2" borderId="20" xfId="0" applyNumberFormat="1" applyFont="1" applyFill="1" applyBorder="1"/>
    <xf numFmtId="3" fontId="4" fillId="2" borderId="20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vertical="center"/>
    </xf>
    <xf numFmtId="0" fontId="4" fillId="8" borderId="30" xfId="0" applyFont="1" applyFill="1" applyBorder="1"/>
    <xf numFmtId="0" fontId="4" fillId="6" borderId="17" xfId="0" applyFont="1" applyFill="1" applyBorder="1"/>
    <xf numFmtId="49" fontId="14" fillId="7" borderId="21" xfId="0" applyNumberFormat="1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/>
    </xf>
    <xf numFmtId="49" fontId="14" fillId="2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9" fontId="4" fillId="2" borderId="24" xfId="0" applyNumberFormat="1" applyFont="1" applyFill="1" applyBorder="1"/>
    <xf numFmtId="165" fontId="14" fillId="2" borderId="6" xfId="0" applyNumberFormat="1" applyFont="1" applyFill="1" applyBorder="1" applyAlignment="1">
      <alignment vertical="center"/>
    </xf>
    <xf numFmtId="0" fontId="15" fillId="6" borderId="17" xfId="0" applyFont="1" applyFill="1" applyBorder="1" applyAlignment="1">
      <alignment vertical="center"/>
    </xf>
    <xf numFmtId="49" fontId="14" fillId="7" borderId="25" xfId="0" applyNumberFormat="1" applyFont="1" applyFill="1" applyBorder="1" applyAlignment="1">
      <alignment vertical="center"/>
    </xf>
    <xf numFmtId="165" fontId="14" fillId="7" borderId="26" xfId="0" applyNumberFormat="1" applyFont="1" applyFill="1" applyBorder="1" applyAlignment="1">
      <alignment vertical="center"/>
    </xf>
    <xf numFmtId="9" fontId="14" fillId="7" borderId="2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4" fillId="7" borderId="39" xfId="0" applyNumberFormat="1" applyFont="1" applyFill="1" applyBorder="1" applyAlignment="1">
      <alignment vertical="center"/>
    </xf>
    <xf numFmtId="3" fontId="14" fillId="7" borderId="40" xfId="0" applyNumberFormat="1" applyFont="1" applyFill="1" applyBorder="1" applyAlignment="1">
      <alignment vertical="center"/>
    </xf>
    <xf numFmtId="165" fontId="14" fillId="7" borderId="27" xfId="0" applyNumberFormat="1" applyFont="1" applyFill="1" applyBorder="1" applyAlignment="1">
      <alignment vertical="center"/>
    </xf>
    <xf numFmtId="3" fontId="4" fillId="0" borderId="47" xfId="0" applyNumberFormat="1" applyFont="1" applyFill="1" applyBorder="1" applyAlignment="1">
      <alignment horizontal="right"/>
    </xf>
    <xf numFmtId="17" fontId="4" fillId="0" borderId="47" xfId="0" applyNumberFormat="1" applyFont="1" applyFill="1" applyBorder="1" applyAlignment="1">
      <alignment horizontal="right" vertical="center"/>
    </xf>
    <xf numFmtId="3" fontId="4" fillId="0" borderId="47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49" fontId="2" fillId="5" borderId="48" xfId="0" applyNumberFormat="1" applyFont="1" applyFill="1" applyBorder="1" applyAlignment="1">
      <alignment vertical="center"/>
    </xf>
    <xf numFmtId="0" fontId="2" fillId="5" borderId="49" xfId="0" applyFont="1" applyFill="1" applyBorder="1" applyAlignment="1">
      <alignment vertical="center"/>
    </xf>
    <xf numFmtId="164" fontId="2" fillId="5" borderId="50" xfId="0" applyNumberFormat="1" applyFont="1" applyFill="1" applyBorder="1" applyAlignment="1">
      <alignment vertical="center"/>
    </xf>
    <xf numFmtId="49" fontId="2" fillId="3" borderId="51" xfId="0" applyNumberFormat="1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164" fontId="2" fillId="3" borderId="53" xfId="0" applyNumberFormat="1" applyFont="1" applyFill="1" applyBorder="1" applyAlignment="1">
      <alignment vertical="center"/>
    </xf>
    <xf numFmtId="49" fontId="2" fillId="5" borderId="51" xfId="0" applyNumberFormat="1" applyFont="1" applyFill="1" applyBorder="1" applyAlignment="1">
      <alignment vertical="center"/>
    </xf>
    <xf numFmtId="0" fontId="2" fillId="5" borderId="52" xfId="0" applyFont="1" applyFill="1" applyBorder="1" applyAlignment="1">
      <alignment vertical="center"/>
    </xf>
    <xf numFmtId="164" fontId="2" fillId="5" borderId="53" xfId="0" applyNumberFormat="1" applyFont="1" applyFill="1" applyBorder="1" applyAlignment="1">
      <alignment vertical="center"/>
    </xf>
    <xf numFmtId="49" fontId="2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2" fillId="10" borderId="56" xfId="0" applyNumberFormat="1" applyFont="1" applyFill="1" applyBorder="1" applyAlignment="1">
      <alignment vertical="center"/>
    </xf>
    <xf numFmtId="0" fontId="0" fillId="2" borderId="57" xfId="0" applyFont="1" applyFill="1" applyBorder="1" applyAlignment="1"/>
    <xf numFmtId="49" fontId="5" fillId="3" borderId="52" xfId="0" applyNumberFormat="1" applyFont="1" applyFill="1" applyBorder="1" applyAlignment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0" fontId="0" fillId="0" borderId="0" xfId="0" applyNumberFormat="1" applyFont="1" applyAlignment="1"/>
    <xf numFmtId="0" fontId="0" fillId="0" borderId="0" xfId="0" applyFont="1" applyAlignment="1"/>
    <xf numFmtId="3" fontId="4" fillId="2" borderId="13" xfId="0" applyNumberFormat="1" applyFont="1" applyFill="1" applyBorder="1" applyAlignment="1">
      <alignment horizontal="right" vertical="center"/>
    </xf>
    <xf numFmtId="49" fontId="15" fillId="5" borderId="52" xfId="0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right" vertical="center"/>
    </xf>
    <xf numFmtId="49" fontId="15" fillId="3" borderId="52" xfId="0" applyNumberFormat="1" applyFont="1" applyFill="1" applyBorder="1" applyAlignment="1">
      <alignment horizontal="center" vertical="center"/>
    </xf>
    <xf numFmtId="49" fontId="15" fillId="3" borderId="52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vertical="center"/>
    </xf>
    <xf numFmtId="3" fontId="5" fillId="3" borderId="60" xfId="0" applyNumberFormat="1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6" fillId="3" borderId="61" xfId="0" applyNumberFormat="1" applyFont="1" applyFill="1" applyBorder="1" applyAlignment="1">
      <alignment horizontal="center" vertical="center"/>
    </xf>
    <xf numFmtId="49" fontId="16" fillId="3" borderId="62" xfId="0" applyNumberFormat="1" applyFont="1" applyFill="1" applyBorder="1" applyAlignment="1">
      <alignment horizontal="center" vertical="center"/>
    </xf>
    <xf numFmtId="49" fontId="16" fillId="3" borderId="63" xfId="0" applyNumberFormat="1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45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4" fillId="8" borderId="29" xfId="0" applyFont="1" applyFill="1" applyBorder="1" applyAlignment="1">
      <alignment vertical="center"/>
    </xf>
  </cellXfs>
  <cellStyles count="5">
    <cellStyle name="Millares 4" xfId="2"/>
    <cellStyle name="Normal" xfId="0" builtinId="0"/>
    <cellStyle name="Normal 2" xfId="1"/>
    <cellStyle name="Normal 4" xfId="3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73398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10" zoomScaleNormal="110" workbookViewId="0">
      <selection activeCell="B9" sqref="B9:G15"/>
    </sheetView>
  </sheetViews>
  <sheetFormatPr baseColWidth="10" defaultColWidth="10.85546875" defaultRowHeight="11.25" customHeight="1"/>
  <cols>
    <col min="1" max="1" width="5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8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2"/>
    </row>
    <row r="2" spans="1:7" ht="15" customHeight="1">
      <c r="A2" s="2"/>
      <c r="B2" s="2"/>
      <c r="C2" s="2"/>
      <c r="D2" s="2"/>
      <c r="E2" s="2"/>
      <c r="F2" s="2"/>
      <c r="G2" s="32"/>
    </row>
    <row r="3" spans="1:7" ht="15" customHeight="1">
      <c r="A3" s="2"/>
      <c r="B3" s="2"/>
      <c r="C3" s="2"/>
      <c r="D3" s="2"/>
      <c r="E3" s="2"/>
      <c r="F3" s="2"/>
      <c r="G3" s="32"/>
    </row>
    <row r="4" spans="1:7" ht="15" customHeight="1">
      <c r="A4" s="2"/>
      <c r="B4" s="2"/>
      <c r="C4" s="2"/>
      <c r="D4" s="2"/>
      <c r="E4" s="2"/>
      <c r="F4" s="2"/>
      <c r="G4" s="32"/>
    </row>
    <row r="5" spans="1:7" ht="15" customHeight="1">
      <c r="A5" s="2"/>
      <c r="B5" s="2"/>
      <c r="C5" s="2"/>
      <c r="D5" s="2"/>
      <c r="E5" s="2"/>
      <c r="F5" s="2"/>
      <c r="G5" s="32"/>
    </row>
    <row r="6" spans="1:7" ht="15" customHeight="1">
      <c r="A6" s="2"/>
      <c r="B6" s="2"/>
      <c r="C6" s="2"/>
      <c r="D6" s="2"/>
      <c r="E6" s="2"/>
      <c r="F6" s="2"/>
      <c r="G6" s="32"/>
    </row>
    <row r="7" spans="1:7" ht="15" customHeight="1">
      <c r="A7" s="2"/>
      <c r="B7" s="2"/>
      <c r="C7" s="2"/>
      <c r="D7" s="2"/>
      <c r="E7" s="2"/>
      <c r="F7" s="2"/>
      <c r="G7" s="32"/>
    </row>
    <row r="8" spans="1:7" ht="15" customHeight="1">
      <c r="A8" s="2"/>
      <c r="B8" s="3"/>
      <c r="C8" s="4"/>
      <c r="D8" s="2"/>
      <c r="E8" s="4"/>
      <c r="F8" s="4"/>
      <c r="G8" s="33"/>
    </row>
    <row r="9" spans="1:7" ht="12" customHeight="1">
      <c r="A9" s="5"/>
      <c r="B9" s="42" t="s">
        <v>0</v>
      </c>
      <c r="C9" s="43" t="s">
        <v>65</v>
      </c>
      <c r="D9" s="41"/>
      <c r="E9" s="141" t="s">
        <v>98</v>
      </c>
      <c r="F9" s="142"/>
      <c r="G9" s="104">
        <v>35</v>
      </c>
    </row>
    <row r="10" spans="1:7" ht="18" customHeight="1">
      <c r="A10" s="5"/>
      <c r="B10" s="6" t="s">
        <v>1</v>
      </c>
      <c r="C10" s="44" t="s">
        <v>66</v>
      </c>
      <c r="D10" s="41"/>
      <c r="E10" s="143" t="s">
        <v>2</v>
      </c>
      <c r="F10" s="144"/>
      <c r="G10" s="105" t="s">
        <v>71</v>
      </c>
    </row>
    <row r="11" spans="1:7" ht="18" customHeight="1">
      <c r="A11" s="5"/>
      <c r="B11" s="6" t="s">
        <v>3</v>
      </c>
      <c r="C11" s="44" t="s">
        <v>67</v>
      </c>
      <c r="D11" s="41"/>
      <c r="E11" s="143" t="s">
        <v>99</v>
      </c>
      <c r="F11" s="144"/>
      <c r="G11" s="106">
        <v>35000</v>
      </c>
    </row>
    <row r="12" spans="1:7" ht="11.25" customHeight="1">
      <c r="A12" s="5"/>
      <c r="B12" s="6" t="s">
        <v>4</v>
      </c>
      <c r="C12" s="44" t="s">
        <v>68</v>
      </c>
      <c r="D12" s="41"/>
      <c r="E12" s="39" t="s">
        <v>5</v>
      </c>
      <c r="F12" s="40"/>
      <c r="G12" s="46">
        <f>G9*G11</f>
        <v>1225000</v>
      </c>
    </row>
    <row r="13" spans="1:7" ht="11.25" customHeight="1">
      <c r="A13" s="5"/>
      <c r="B13" s="6" t="s">
        <v>6</v>
      </c>
      <c r="C13" s="44" t="s">
        <v>69</v>
      </c>
      <c r="D13" s="41"/>
      <c r="E13" s="143" t="s">
        <v>7</v>
      </c>
      <c r="F13" s="144"/>
      <c r="G13" s="47" t="s">
        <v>72</v>
      </c>
    </row>
    <row r="14" spans="1:7" ht="25.5">
      <c r="A14" s="5"/>
      <c r="B14" s="6" t="s">
        <v>8</v>
      </c>
      <c r="C14" s="48" t="s">
        <v>70</v>
      </c>
      <c r="D14" s="41"/>
      <c r="E14" s="143" t="s">
        <v>9</v>
      </c>
      <c r="F14" s="144"/>
      <c r="G14" s="45" t="s">
        <v>73</v>
      </c>
    </row>
    <row r="15" spans="1:7" ht="25.5" customHeight="1">
      <c r="A15" s="5"/>
      <c r="B15" s="6" t="s">
        <v>10</v>
      </c>
      <c r="C15" s="49">
        <v>44933</v>
      </c>
      <c r="D15" s="41"/>
      <c r="E15" s="145" t="s">
        <v>11</v>
      </c>
      <c r="F15" s="146"/>
      <c r="G15" s="50" t="s">
        <v>74</v>
      </c>
    </row>
    <row r="16" spans="1:7" ht="12" customHeight="1">
      <c r="A16" s="2"/>
      <c r="B16" s="51"/>
      <c r="C16" s="52"/>
      <c r="D16" s="53"/>
      <c r="E16" s="54"/>
      <c r="F16" s="54"/>
      <c r="G16" s="55"/>
    </row>
    <row r="17" spans="1:255" ht="12" customHeight="1">
      <c r="A17" s="7"/>
      <c r="B17" s="147" t="s">
        <v>12</v>
      </c>
      <c r="C17" s="148"/>
      <c r="D17" s="148"/>
      <c r="E17" s="148"/>
      <c r="F17" s="148"/>
      <c r="G17" s="149"/>
    </row>
    <row r="18" spans="1:255" ht="12" customHeight="1">
      <c r="A18" s="2"/>
      <c r="B18" s="8"/>
      <c r="C18" s="9"/>
      <c r="D18" s="9"/>
      <c r="E18" s="9"/>
      <c r="F18" s="10"/>
      <c r="G18" s="34"/>
    </row>
    <row r="19" spans="1:255" s="127" customFormat="1" ht="12" customHeight="1">
      <c r="A19" s="121"/>
      <c r="B19" s="129" t="s">
        <v>13</v>
      </c>
      <c r="C19" s="130"/>
      <c r="D19" s="131"/>
      <c r="E19" s="131"/>
      <c r="F19" s="132"/>
      <c r="G19" s="133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  <c r="IT19" s="126"/>
      <c r="IU19" s="126"/>
    </row>
    <row r="20" spans="1:255" s="127" customFormat="1" ht="24" customHeight="1">
      <c r="A20" s="121"/>
      <c r="B20" s="134" t="s">
        <v>14</v>
      </c>
      <c r="C20" s="135" t="s">
        <v>15</v>
      </c>
      <c r="D20" s="135" t="s">
        <v>16</v>
      </c>
      <c r="E20" s="134" t="s">
        <v>17</v>
      </c>
      <c r="F20" s="135" t="s">
        <v>18</v>
      </c>
      <c r="G20" s="134" t="s">
        <v>19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  <c r="IT20" s="126"/>
      <c r="IU20" s="126"/>
    </row>
    <row r="21" spans="1:255" ht="12" customHeight="1">
      <c r="A21" s="5"/>
      <c r="B21" s="67" t="s">
        <v>78</v>
      </c>
      <c r="C21" s="68" t="s">
        <v>20</v>
      </c>
      <c r="D21" s="68">
        <v>1.5</v>
      </c>
      <c r="E21" s="68" t="s">
        <v>75</v>
      </c>
      <c r="F21" s="69">
        <v>30000</v>
      </c>
      <c r="G21" s="128">
        <f>D21*F21</f>
        <v>45000</v>
      </c>
    </row>
    <row r="22" spans="1:255" ht="12" customHeight="1">
      <c r="A22" s="5"/>
      <c r="B22" s="67" t="s">
        <v>79</v>
      </c>
      <c r="C22" s="68" t="s">
        <v>20</v>
      </c>
      <c r="D22" s="68">
        <v>2</v>
      </c>
      <c r="E22" s="68" t="s">
        <v>76</v>
      </c>
      <c r="F22" s="69">
        <v>30000</v>
      </c>
      <c r="G22" s="128">
        <f t="shared" ref="G22:G23" si="0">D22*F22</f>
        <v>60000</v>
      </c>
    </row>
    <row r="23" spans="1:255" ht="12" customHeight="1">
      <c r="A23" s="5"/>
      <c r="B23" s="67" t="s">
        <v>80</v>
      </c>
      <c r="C23" s="68" t="s">
        <v>20</v>
      </c>
      <c r="D23" s="68">
        <v>0.5</v>
      </c>
      <c r="E23" s="68" t="s">
        <v>77</v>
      </c>
      <c r="F23" s="69">
        <v>30000</v>
      </c>
      <c r="G23" s="128">
        <f t="shared" si="0"/>
        <v>15000</v>
      </c>
    </row>
    <row r="24" spans="1:255" s="127" customFormat="1" ht="12.75" customHeight="1">
      <c r="A24" s="121"/>
      <c r="B24" s="122" t="s">
        <v>21</v>
      </c>
      <c r="C24" s="123"/>
      <c r="D24" s="123"/>
      <c r="E24" s="123"/>
      <c r="F24" s="124"/>
      <c r="G24" s="125">
        <f>SUM(G21:G23)</f>
        <v>120000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</row>
    <row r="25" spans="1:255" ht="12" customHeight="1">
      <c r="A25" s="2"/>
      <c r="B25" s="56"/>
      <c r="C25" s="57"/>
      <c r="D25" s="57"/>
      <c r="E25" s="57"/>
      <c r="F25" s="58"/>
      <c r="G25" s="59"/>
    </row>
    <row r="26" spans="1:255" ht="12" customHeight="1">
      <c r="A26" s="5"/>
      <c r="B26" s="60" t="s">
        <v>22</v>
      </c>
      <c r="C26" s="61"/>
      <c r="D26" s="62"/>
      <c r="E26" s="62"/>
      <c r="F26" s="63"/>
      <c r="G26" s="64"/>
    </row>
    <row r="27" spans="1:255" ht="24" customHeight="1">
      <c r="A27" s="5"/>
      <c r="B27" s="65" t="s">
        <v>14</v>
      </c>
      <c r="C27" s="66" t="s">
        <v>15</v>
      </c>
      <c r="D27" s="66" t="s">
        <v>16</v>
      </c>
      <c r="E27" s="65" t="s">
        <v>58</v>
      </c>
      <c r="F27" s="66" t="s">
        <v>18</v>
      </c>
      <c r="G27" s="65" t="s">
        <v>19</v>
      </c>
    </row>
    <row r="28" spans="1:255" ht="12" customHeight="1">
      <c r="A28" s="5"/>
      <c r="B28" s="67"/>
      <c r="C28" s="68" t="s">
        <v>58</v>
      </c>
      <c r="D28" s="68" t="s">
        <v>58</v>
      </c>
      <c r="E28" s="68" t="s">
        <v>58</v>
      </c>
      <c r="F28" s="69" t="s">
        <v>58</v>
      </c>
      <c r="G28" s="70"/>
    </row>
    <row r="29" spans="1:255" s="127" customFormat="1" ht="12.75" customHeight="1">
      <c r="A29" s="121"/>
      <c r="B29" s="122" t="s">
        <v>23</v>
      </c>
      <c r="C29" s="123"/>
      <c r="D29" s="123"/>
      <c r="E29" s="123"/>
      <c r="F29" s="124"/>
      <c r="G29" s="125">
        <f>+G28</f>
        <v>0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  <c r="IT29" s="126"/>
      <c r="IU29" s="126"/>
    </row>
    <row r="30" spans="1:255" ht="12" customHeight="1">
      <c r="A30" s="2"/>
      <c r="B30" s="71"/>
      <c r="C30" s="72"/>
      <c r="D30" s="72"/>
      <c r="E30" s="72"/>
      <c r="F30" s="73"/>
      <c r="G30" s="74"/>
    </row>
    <row r="31" spans="1:255" ht="12" customHeight="1">
      <c r="A31" s="5"/>
      <c r="B31" s="60" t="s">
        <v>24</v>
      </c>
      <c r="C31" s="61"/>
      <c r="D31" s="62"/>
      <c r="E31" s="62"/>
      <c r="F31" s="63"/>
      <c r="G31" s="64"/>
    </row>
    <row r="32" spans="1:255" ht="24" customHeight="1">
      <c r="A32" s="5"/>
      <c r="B32" s="65" t="s">
        <v>14</v>
      </c>
      <c r="C32" s="66" t="s">
        <v>15</v>
      </c>
      <c r="D32" s="66" t="s">
        <v>16</v>
      </c>
      <c r="E32" s="65" t="s">
        <v>17</v>
      </c>
      <c r="F32" s="66" t="s">
        <v>18</v>
      </c>
      <c r="G32" s="65" t="s">
        <v>19</v>
      </c>
    </row>
    <row r="33" spans="1:11" ht="12" customHeight="1">
      <c r="A33" s="5"/>
      <c r="B33" s="67" t="s">
        <v>81</v>
      </c>
      <c r="C33" s="68" t="s">
        <v>25</v>
      </c>
      <c r="D33" s="68">
        <v>0.4</v>
      </c>
      <c r="E33" s="68" t="s">
        <v>82</v>
      </c>
      <c r="F33" s="69">
        <v>162500</v>
      </c>
      <c r="G33" s="128">
        <f>D33*F33</f>
        <v>65000</v>
      </c>
    </row>
    <row r="34" spans="1:11" ht="12" customHeight="1">
      <c r="A34" s="5"/>
      <c r="B34" s="67" t="s">
        <v>61</v>
      </c>
      <c r="C34" s="68" t="s">
        <v>25</v>
      </c>
      <c r="D34" s="68">
        <v>0.2</v>
      </c>
      <c r="E34" s="68" t="s">
        <v>82</v>
      </c>
      <c r="F34" s="69">
        <v>83333</v>
      </c>
      <c r="G34" s="128">
        <f t="shared" ref="G34:G36" si="1">D34*F34</f>
        <v>16666.600000000002</v>
      </c>
    </row>
    <row r="35" spans="1:11" ht="12" customHeight="1">
      <c r="A35" s="5"/>
      <c r="B35" s="67" t="s">
        <v>83</v>
      </c>
      <c r="C35" s="68" t="s">
        <v>25</v>
      </c>
      <c r="D35" s="68">
        <v>0.15</v>
      </c>
      <c r="E35" s="68" t="s">
        <v>82</v>
      </c>
      <c r="F35" s="69">
        <v>150000</v>
      </c>
      <c r="G35" s="128">
        <f t="shared" si="1"/>
        <v>22500</v>
      </c>
    </row>
    <row r="36" spans="1:11" ht="12" customHeight="1">
      <c r="A36" s="5"/>
      <c r="B36" s="67" t="s">
        <v>84</v>
      </c>
      <c r="C36" s="68" t="s">
        <v>25</v>
      </c>
      <c r="D36" s="68">
        <v>0.3</v>
      </c>
      <c r="E36" s="68" t="s">
        <v>77</v>
      </c>
      <c r="F36" s="69">
        <v>160000</v>
      </c>
      <c r="G36" s="128">
        <f t="shared" si="1"/>
        <v>48000</v>
      </c>
    </row>
    <row r="37" spans="1:11" ht="12" customHeight="1">
      <c r="A37" s="5"/>
      <c r="B37" s="67"/>
      <c r="C37" s="68"/>
      <c r="D37" s="68"/>
      <c r="E37" s="68"/>
      <c r="F37" s="69"/>
      <c r="G37" s="128"/>
    </row>
    <row r="38" spans="1:11" ht="12.75" customHeight="1">
      <c r="A38" s="5"/>
      <c r="B38" s="11" t="s">
        <v>26</v>
      </c>
      <c r="C38" s="12"/>
      <c r="D38" s="12"/>
      <c r="E38" s="12"/>
      <c r="F38" s="107"/>
      <c r="G38" s="108">
        <f>SUM(G33:G37)</f>
        <v>152166.6</v>
      </c>
    </row>
    <row r="39" spans="1:11" ht="12" customHeight="1">
      <c r="A39" s="2"/>
      <c r="B39" s="71"/>
      <c r="C39" s="72"/>
      <c r="D39" s="72"/>
      <c r="E39" s="72"/>
      <c r="F39" s="73"/>
      <c r="G39" s="74"/>
    </row>
    <row r="40" spans="1:11" ht="12" customHeight="1">
      <c r="A40" s="5"/>
      <c r="B40" s="60" t="s">
        <v>27</v>
      </c>
      <c r="C40" s="61"/>
      <c r="D40" s="62"/>
      <c r="E40" s="62"/>
      <c r="F40" s="63"/>
      <c r="G40" s="64"/>
    </row>
    <row r="41" spans="1:11" ht="24" customHeight="1">
      <c r="A41" s="5"/>
      <c r="B41" s="75" t="s">
        <v>28</v>
      </c>
      <c r="C41" s="75" t="s">
        <v>29</v>
      </c>
      <c r="D41" s="75" t="s">
        <v>30</v>
      </c>
      <c r="E41" s="75" t="s">
        <v>17</v>
      </c>
      <c r="F41" s="75" t="s">
        <v>18</v>
      </c>
      <c r="G41" s="75" t="s">
        <v>19</v>
      </c>
      <c r="K41" s="31"/>
    </row>
    <row r="42" spans="1:11" ht="12.75" customHeight="1">
      <c r="A42" s="16"/>
      <c r="B42" s="140" t="s">
        <v>86</v>
      </c>
      <c r="C42" s="67"/>
      <c r="D42" s="68"/>
      <c r="E42" s="68"/>
      <c r="F42" s="69"/>
      <c r="G42" s="69"/>
      <c r="K42" s="31"/>
    </row>
    <row r="43" spans="1:11" ht="12.75" customHeight="1">
      <c r="A43" s="16"/>
      <c r="B43" s="67" t="s">
        <v>85</v>
      </c>
      <c r="C43" s="68" t="s">
        <v>62</v>
      </c>
      <c r="D43" s="68">
        <v>200</v>
      </c>
      <c r="E43" s="68" t="s">
        <v>82</v>
      </c>
      <c r="F43" s="69">
        <v>773</v>
      </c>
      <c r="G43" s="69">
        <f>D43*F43</f>
        <v>154600</v>
      </c>
      <c r="K43" s="31"/>
    </row>
    <row r="44" spans="1:11" ht="12.75" customHeight="1">
      <c r="A44" s="16"/>
      <c r="B44" s="140" t="s">
        <v>59</v>
      </c>
      <c r="C44" s="68"/>
      <c r="D44" s="68"/>
      <c r="E44" s="68"/>
      <c r="F44" s="69"/>
      <c r="G44" s="69" t="s">
        <v>58</v>
      </c>
    </row>
    <row r="45" spans="1:11" ht="12.75" customHeight="1">
      <c r="A45" s="16"/>
      <c r="B45" s="67" t="s">
        <v>60</v>
      </c>
      <c r="C45" s="68" t="s">
        <v>62</v>
      </c>
      <c r="D45" s="68">
        <v>175</v>
      </c>
      <c r="E45" s="68" t="s">
        <v>88</v>
      </c>
      <c r="F45" s="69">
        <v>945</v>
      </c>
      <c r="G45" s="69">
        <f t="shared" ref="G45:G49" si="2">D45*F45</f>
        <v>165375</v>
      </c>
    </row>
    <row r="46" spans="1:11" ht="12.75" customHeight="1">
      <c r="A46" s="16"/>
      <c r="B46" s="67" t="s">
        <v>63</v>
      </c>
      <c r="C46" s="68" t="s">
        <v>62</v>
      </c>
      <c r="D46" s="68">
        <v>150</v>
      </c>
      <c r="E46" s="68" t="s">
        <v>89</v>
      </c>
      <c r="F46" s="69">
        <v>1309</v>
      </c>
      <c r="G46" s="69">
        <f t="shared" si="2"/>
        <v>196350</v>
      </c>
    </row>
    <row r="47" spans="1:11" ht="12.75" customHeight="1">
      <c r="A47" s="16"/>
      <c r="B47" s="67" t="s">
        <v>64</v>
      </c>
      <c r="C47" s="68" t="s">
        <v>62</v>
      </c>
      <c r="D47" s="68">
        <v>125</v>
      </c>
      <c r="E47" s="68" t="s">
        <v>89</v>
      </c>
      <c r="F47" s="69">
        <v>1476</v>
      </c>
      <c r="G47" s="69">
        <f t="shared" si="2"/>
        <v>184500</v>
      </c>
    </row>
    <row r="48" spans="1:11" ht="12.75" customHeight="1">
      <c r="A48" s="16"/>
      <c r="B48" s="140" t="s">
        <v>87</v>
      </c>
      <c r="C48" s="68"/>
      <c r="D48" s="68"/>
      <c r="E48" s="68"/>
      <c r="F48" s="69"/>
      <c r="G48" s="69" t="s">
        <v>58</v>
      </c>
    </row>
    <row r="49" spans="1:255" ht="12.75" customHeight="1">
      <c r="A49" s="16"/>
      <c r="B49" s="67" t="s">
        <v>90</v>
      </c>
      <c r="C49" s="68" t="s">
        <v>91</v>
      </c>
      <c r="D49" s="68">
        <v>2</v>
      </c>
      <c r="E49" s="68" t="s">
        <v>92</v>
      </c>
      <c r="F49" s="69">
        <v>8500</v>
      </c>
      <c r="G49" s="69">
        <f t="shared" si="2"/>
        <v>17000</v>
      </c>
    </row>
    <row r="50" spans="1:255" s="127" customFormat="1" ht="12.75" customHeight="1">
      <c r="A50" s="121"/>
      <c r="B50" s="136" t="s">
        <v>31</v>
      </c>
      <c r="C50" s="137"/>
      <c r="D50" s="137"/>
      <c r="E50" s="137"/>
      <c r="F50" s="138"/>
      <c r="G50" s="139">
        <f>SUM(G43:G49)</f>
        <v>717825</v>
      </c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  <c r="FS50" s="126"/>
      <c r="FT50" s="126"/>
      <c r="FU50" s="126"/>
      <c r="FV50" s="126"/>
      <c r="FW50" s="126"/>
      <c r="FX50" s="126"/>
      <c r="FY50" s="126"/>
      <c r="FZ50" s="126"/>
      <c r="GA50" s="126"/>
      <c r="GB50" s="126"/>
      <c r="GC50" s="126"/>
      <c r="GD50" s="126"/>
      <c r="GE50" s="126"/>
      <c r="GF50" s="126"/>
      <c r="GG50" s="126"/>
      <c r="GH50" s="126"/>
      <c r="GI50" s="126"/>
      <c r="GJ50" s="126"/>
      <c r="GK50" s="126"/>
      <c r="GL50" s="126"/>
      <c r="GM50" s="126"/>
      <c r="GN50" s="126"/>
      <c r="GO50" s="126"/>
      <c r="GP50" s="126"/>
      <c r="GQ50" s="126"/>
      <c r="GR50" s="126"/>
      <c r="GS50" s="126"/>
      <c r="GT50" s="126"/>
      <c r="GU50" s="126"/>
      <c r="GV50" s="126"/>
      <c r="GW50" s="126"/>
      <c r="GX50" s="126"/>
      <c r="GY50" s="126"/>
      <c r="GZ50" s="126"/>
      <c r="HA50" s="126"/>
      <c r="HB50" s="126"/>
      <c r="HC50" s="126"/>
      <c r="HD50" s="126"/>
      <c r="HE50" s="126"/>
      <c r="HF50" s="126"/>
      <c r="HG50" s="126"/>
      <c r="HH50" s="126"/>
      <c r="HI50" s="126"/>
      <c r="HJ50" s="126"/>
      <c r="HK50" s="126"/>
      <c r="HL50" s="126"/>
      <c r="HM50" s="126"/>
      <c r="HN50" s="126"/>
      <c r="HO50" s="126"/>
      <c r="HP50" s="126"/>
      <c r="HQ50" s="126"/>
      <c r="HR50" s="126"/>
      <c r="HS50" s="126"/>
      <c r="HT50" s="126"/>
      <c r="HU50" s="126"/>
      <c r="HV50" s="126"/>
      <c r="HW50" s="126"/>
      <c r="HX50" s="126"/>
      <c r="HY50" s="126"/>
      <c r="HZ50" s="126"/>
      <c r="IA50" s="126"/>
      <c r="IB50" s="126"/>
      <c r="IC50" s="126"/>
      <c r="ID50" s="126"/>
      <c r="IE50" s="126"/>
      <c r="IF50" s="126"/>
      <c r="IG50" s="126"/>
      <c r="IH50" s="126"/>
      <c r="II50" s="126"/>
      <c r="IJ50" s="126"/>
      <c r="IK50" s="126"/>
      <c r="IL50" s="126"/>
      <c r="IM50" s="126"/>
      <c r="IN50" s="126"/>
      <c r="IO50" s="126"/>
      <c r="IP50" s="126"/>
      <c r="IQ50" s="126"/>
      <c r="IR50" s="126"/>
      <c r="IS50" s="126"/>
      <c r="IT50" s="126"/>
      <c r="IU50" s="126"/>
    </row>
    <row r="51" spans="1:255" ht="12" customHeight="1">
      <c r="A51" s="2"/>
      <c r="B51" s="76"/>
      <c r="C51" s="77"/>
      <c r="D51" s="77"/>
      <c r="E51" s="78"/>
      <c r="F51" s="79"/>
      <c r="G51" s="80"/>
    </row>
    <row r="52" spans="1:255" ht="12" customHeight="1">
      <c r="A52" s="5"/>
      <c r="B52" s="60" t="s">
        <v>32</v>
      </c>
      <c r="C52" s="61"/>
      <c r="D52" s="62"/>
      <c r="E52" s="62"/>
      <c r="F52" s="63"/>
      <c r="G52" s="64"/>
    </row>
    <row r="53" spans="1:255" ht="24" customHeight="1">
      <c r="A53" s="5"/>
      <c r="B53" s="81" t="s">
        <v>33</v>
      </c>
      <c r="C53" s="75" t="s">
        <v>29</v>
      </c>
      <c r="D53" s="75" t="s">
        <v>30</v>
      </c>
      <c r="E53" s="81" t="s">
        <v>17</v>
      </c>
      <c r="F53" s="75" t="s">
        <v>18</v>
      </c>
      <c r="G53" s="81" t="s">
        <v>19</v>
      </c>
    </row>
    <row r="54" spans="1:255" ht="12.75" customHeight="1">
      <c r="A54" s="16"/>
      <c r="B54" s="67" t="s">
        <v>93</v>
      </c>
      <c r="C54" s="68" t="s">
        <v>94</v>
      </c>
      <c r="D54" s="68">
        <v>150</v>
      </c>
      <c r="E54" s="68" t="s">
        <v>95</v>
      </c>
      <c r="F54" s="69">
        <v>330</v>
      </c>
      <c r="G54" s="69">
        <f>D54*F54</f>
        <v>49500</v>
      </c>
    </row>
    <row r="55" spans="1:255" ht="12.75" customHeight="1">
      <c r="A55" s="16"/>
      <c r="B55" s="67" t="s">
        <v>96</v>
      </c>
      <c r="C55" s="68" t="s">
        <v>97</v>
      </c>
      <c r="D55" s="68">
        <v>1</v>
      </c>
      <c r="E55" s="68" t="s">
        <v>77</v>
      </c>
      <c r="F55" s="69">
        <v>15000</v>
      </c>
      <c r="G55" s="69">
        <f t="shared" ref="G55" si="3">D55*F55</f>
        <v>15000</v>
      </c>
    </row>
    <row r="56" spans="1:255" s="127" customFormat="1" ht="12.75" customHeight="1">
      <c r="A56" s="121"/>
      <c r="B56" s="122" t="s">
        <v>34</v>
      </c>
      <c r="C56" s="123"/>
      <c r="D56" s="123"/>
      <c r="E56" s="123"/>
      <c r="F56" s="124"/>
      <c r="G56" s="125">
        <f>SUM(G54:G55)</f>
        <v>64500</v>
      </c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126"/>
      <c r="GB56" s="126"/>
      <c r="GC56" s="126"/>
      <c r="GD56" s="126"/>
      <c r="GE56" s="126"/>
      <c r="GF56" s="126"/>
      <c r="GG56" s="126"/>
      <c r="GH56" s="126"/>
      <c r="GI56" s="126"/>
      <c r="GJ56" s="126"/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  <c r="HG56" s="126"/>
      <c r="HH56" s="126"/>
      <c r="HI56" s="126"/>
      <c r="HJ56" s="126"/>
      <c r="HK56" s="126"/>
      <c r="HL56" s="126"/>
      <c r="HM56" s="126"/>
      <c r="HN56" s="126"/>
      <c r="HO56" s="126"/>
      <c r="HP56" s="126"/>
      <c r="HQ56" s="126"/>
      <c r="HR56" s="126"/>
      <c r="HS56" s="126"/>
      <c r="HT56" s="126"/>
      <c r="HU56" s="126"/>
      <c r="HV56" s="126"/>
      <c r="HW56" s="126"/>
      <c r="HX56" s="126"/>
      <c r="HY56" s="126"/>
      <c r="HZ56" s="126"/>
      <c r="IA56" s="126"/>
      <c r="IB56" s="126"/>
      <c r="IC56" s="126"/>
      <c r="ID56" s="126"/>
      <c r="IE56" s="126"/>
      <c r="IF56" s="126"/>
      <c r="IG56" s="126"/>
      <c r="IH56" s="126"/>
      <c r="II56" s="126"/>
      <c r="IJ56" s="126"/>
      <c r="IK56" s="126"/>
      <c r="IL56" s="126"/>
      <c r="IM56" s="126"/>
      <c r="IN56" s="126"/>
      <c r="IO56" s="126"/>
      <c r="IP56" s="126"/>
      <c r="IQ56" s="126"/>
      <c r="IR56" s="126"/>
      <c r="IS56" s="126"/>
      <c r="IT56" s="126"/>
      <c r="IU56" s="126"/>
    </row>
    <row r="57" spans="1:255" ht="12" customHeight="1">
      <c r="A57" s="2"/>
      <c r="B57" s="82"/>
      <c r="C57" s="82"/>
      <c r="D57" s="82"/>
      <c r="E57" s="82"/>
      <c r="F57" s="83"/>
      <c r="G57" s="84"/>
    </row>
    <row r="58" spans="1:255" ht="12" customHeight="1">
      <c r="A58" s="16"/>
      <c r="B58" s="109" t="s">
        <v>35</v>
      </c>
      <c r="C58" s="110"/>
      <c r="D58" s="110"/>
      <c r="E58" s="110"/>
      <c r="F58" s="110"/>
      <c r="G58" s="111">
        <f>G24+G29+G38+G50+G56</f>
        <v>1054491.6000000001</v>
      </c>
    </row>
    <row r="59" spans="1:255" ht="12" customHeight="1">
      <c r="A59" s="16"/>
      <c r="B59" s="112" t="s">
        <v>36</v>
      </c>
      <c r="C59" s="113"/>
      <c r="D59" s="113"/>
      <c r="E59" s="113"/>
      <c r="F59" s="113"/>
      <c r="G59" s="114">
        <f>G58*0.05</f>
        <v>52724.580000000009</v>
      </c>
    </row>
    <row r="60" spans="1:255" ht="12" customHeight="1">
      <c r="A60" s="16"/>
      <c r="B60" s="115" t="s">
        <v>37</v>
      </c>
      <c r="C60" s="116"/>
      <c r="D60" s="116"/>
      <c r="E60" s="116"/>
      <c r="F60" s="116"/>
      <c r="G60" s="117">
        <f>G59+G58</f>
        <v>1107216.1800000002</v>
      </c>
    </row>
    <row r="61" spans="1:255" ht="12" customHeight="1">
      <c r="A61" s="16"/>
      <c r="B61" s="112" t="s">
        <v>38</v>
      </c>
      <c r="C61" s="113"/>
      <c r="D61" s="113"/>
      <c r="E61" s="113"/>
      <c r="F61" s="113"/>
      <c r="G61" s="114">
        <f>G12</f>
        <v>1225000</v>
      </c>
    </row>
    <row r="62" spans="1:255" ht="12" customHeight="1">
      <c r="A62" s="16"/>
      <c r="B62" s="118" t="s">
        <v>39</v>
      </c>
      <c r="C62" s="119"/>
      <c r="D62" s="119"/>
      <c r="E62" s="119"/>
      <c r="F62" s="119"/>
      <c r="G62" s="120">
        <f>G61-G60</f>
        <v>117783.81999999983</v>
      </c>
    </row>
    <row r="63" spans="1:255" ht="12" customHeight="1">
      <c r="A63" s="16"/>
      <c r="B63" s="17" t="s">
        <v>40</v>
      </c>
      <c r="C63" s="18"/>
      <c r="D63" s="18"/>
      <c r="E63" s="18"/>
      <c r="F63" s="18"/>
      <c r="G63" s="35"/>
    </row>
    <row r="64" spans="1:255" ht="12.75" customHeight="1" thickBot="1">
      <c r="A64" s="16"/>
      <c r="B64" s="19"/>
      <c r="C64" s="18"/>
      <c r="D64" s="18"/>
      <c r="E64" s="18"/>
      <c r="F64" s="18"/>
      <c r="G64" s="35"/>
    </row>
    <row r="65" spans="1:7" ht="12" customHeight="1">
      <c r="A65" s="16"/>
      <c r="B65" s="22" t="s">
        <v>41</v>
      </c>
      <c r="C65" s="23"/>
      <c r="D65" s="23"/>
      <c r="E65" s="23"/>
      <c r="F65" s="24"/>
      <c r="G65" s="35"/>
    </row>
    <row r="66" spans="1:7" ht="12" customHeight="1">
      <c r="A66" s="16"/>
      <c r="B66" s="25" t="s">
        <v>42</v>
      </c>
      <c r="C66" s="15"/>
      <c r="D66" s="15"/>
      <c r="E66" s="15"/>
      <c r="F66" s="26"/>
      <c r="G66" s="35"/>
    </row>
    <row r="67" spans="1:7" ht="12" customHeight="1">
      <c r="A67" s="16"/>
      <c r="B67" s="25" t="s">
        <v>43</v>
      </c>
      <c r="C67" s="15"/>
      <c r="D67" s="15"/>
      <c r="E67" s="15"/>
      <c r="F67" s="26"/>
      <c r="G67" s="35"/>
    </row>
    <row r="68" spans="1:7" ht="12" customHeight="1">
      <c r="A68" s="16"/>
      <c r="B68" s="25" t="s">
        <v>44</v>
      </c>
      <c r="C68" s="15"/>
      <c r="D68" s="15"/>
      <c r="E68" s="15"/>
      <c r="F68" s="26"/>
      <c r="G68" s="35"/>
    </row>
    <row r="69" spans="1:7" ht="12" customHeight="1">
      <c r="A69" s="16"/>
      <c r="B69" s="25" t="s">
        <v>45</v>
      </c>
      <c r="C69" s="15"/>
      <c r="D69" s="15"/>
      <c r="E69" s="15"/>
      <c r="F69" s="26"/>
      <c r="G69" s="35"/>
    </row>
    <row r="70" spans="1:7" ht="12" customHeight="1">
      <c r="A70" s="16"/>
      <c r="B70" s="25" t="s">
        <v>46</v>
      </c>
      <c r="C70" s="15"/>
      <c r="D70" s="15"/>
      <c r="E70" s="15"/>
      <c r="F70" s="26"/>
      <c r="G70" s="35"/>
    </row>
    <row r="71" spans="1:7" ht="12.75" customHeight="1" thickBot="1">
      <c r="A71" s="16"/>
      <c r="B71" s="27" t="s">
        <v>47</v>
      </c>
      <c r="C71" s="28"/>
      <c r="D71" s="28"/>
      <c r="E71" s="28"/>
      <c r="F71" s="29"/>
      <c r="G71" s="35"/>
    </row>
    <row r="72" spans="1:7" ht="12.75" customHeight="1">
      <c r="A72" s="16"/>
      <c r="B72" s="20"/>
      <c r="C72" s="15"/>
      <c r="D72" s="15"/>
      <c r="E72" s="15"/>
      <c r="F72" s="15"/>
      <c r="G72" s="35"/>
    </row>
    <row r="73" spans="1:7" ht="15" customHeight="1" thickBot="1">
      <c r="A73" s="16"/>
      <c r="B73" s="153" t="s">
        <v>48</v>
      </c>
      <c r="C73" s="154"/>
      <c r="D73" s="86"/>
      <c r="E73" s="87"/>
      <c r="F73" s="13"/>
      <c r="G73" s="35"/>
    </row>
    <row r="74" spans="1:7" ht="12" customHeight="1">
      <c r="A74" s="16"/>
      <c r="B74" s="88" t="s">
        <v>33</v>
      </c>
      <c r="C74" s="89" t="s">
        <v>49</v>
      </c>
      <c r="D74" s="90" t="s">
        <v>50</v>
      </c>
      <c r="E74" s="87"/>
      <c r="F74" s="13"/>
      <c r="G74" s="35"/>
    </row>
    <row r="75" spans="1:7" ht="12" customHeight="1">
      <c r="A75" s="16"/>
      <c r="B75" s="91" t="s">
        <v>51</v>
      </c>
      <c r="C75" s="92">
        <f>G24</f>
        <v>120000</v>
      </c>
      <c r="D75" s="93">
        <f>(C75/C81)</f>
        <v>0.10837991908680379</v>
      </c>
      <c r="E75" s="87"/>
      <c r="F75" s="13"/>
      <c r="G75" s="35"/>
    </row>
    <row r="76" spans="1:7" ht="12" customHeight="1">
      <c r="A76" s="16"/>
      <c r="B76" s="91" t="s">
        <v>52</v>
      </c>
      <c r="C76" s="92">
        <f>G29</f>
        <v>0</v>
      </c>
      <c r="D76" s="93">
        <v>0</v>
      </c>
      <c r="E76" s="87"/>
      <c r="F76" s="13"/>
      <c r="G76" s="35"/>
    </row>
    <row r="77" spans="1:7" ht="12" customHeight="1">
      <c r="A77" s="16"/>
      <c r="B77" s="91" t="s">
        <v>53</v>
      </c>
      <c r="C77" s="92">
        <f>G38</f>
        <v>152166.6</v>
      </c>
      <c r="D77" s="93">
        <f>(C77/C81)</f>
        <v>0.13743169829761698</v>
      </c>
      <c r="E77" s="87"/>
      <c r="F77" s="13"/>
      <c r="G77" s="35"/>
    </row>
    <row r="78" spans="1:7" ht="12" customHeight="1">
      <c r="A78" s="16"/>
      <c r="B78" s="91" t="s">
        <v>28</v>
      </c>
      <c r="C78" s="92">
        <f>G50</f>
        <v>717825</v>
      </c>
      <c r="D78" s="93">
        <f>(C78/C81)</f>
        <v>0.64831512848737438</v>
      </c>
      <c r="E78" s="87"/>
      <c r="F78" s="13"/>
      <c r="G78" s="35"/>
    </row>
    <row r="79" spans="1:7" ht="12" customHeight="1">
      <c r="A79" s="16"/>
      <c r="B79" s="91" t="s">
        <v>54</v>
      </c>
      <c r="C79" s="94">
        <f>G56</f>
        <v>64500</v>
      </c>
      <c r="D79" s="93">
        <f>(C79/C81)</f>
        <v>5.8254206509157039E-2</v>
      </c>
      <c r="E79" s="95"/>
      <c r="F79" s="14"/>
      <c r="G79" s="35"/>
    </row>
    <row r="80" spans="1:7" ht="12" customHeight="1">
      <c r="A80" s="16"/>
      <c r="B80" s="91" t="s">
        <v>55</v>
      </c>
      <c r="C80" s="94">
        <f>G59</f>
        <v>52724.580000000009</v>
      </c>
      <c r="D80" s="93">
        <f>(C80/C81)</f>
        <v>4.7619047619047623E-2</v>
      </c>
      <c r="E80" s="95"/>
      <c r="F80" s="14"/>
      <c r="G80" s="35"/>
    </row>
    <row r="81" spans="1:7" ht="12.75" customHeight="1" thickBot="1">
      <c r="A81" s="16"/>
      <c r="B81" s="96" t="s">
        <v>56</v>
      </c>
      <c r="C81" s="97">
        <f>SUM(C75:C80)</f>
        <v>1107216.1800000002</v>
      </c>
      <c r="D81" s="98">
        <f>SUM(D75:D80)</f>
        <v>0.99999999999999989</v>
      </c>
      <c r="E81" s="95"/>
      <c r="F81" s="14"/>
      <c r="G81" s="35"/>
    </row>
    <row r="82" spans="1:7" ht="12" customHeight="1">
      <c r="A82" s="16"/>
      <c r="B82" s="99"/>
      <c r="C82" s="100"/>
      <c r="D82" s="100"/>
      <c r="E82" s="100"/>
      <c r="F82" s="18"/>
      <c r="G82" s="35"/>
    </row>
    <row r="83" spans="1:7" ht="12.75" customHeight="1" thickBot="1">
      <c r="A83" s="16"/>
      <c r="B83" s="85"/>
      <c r="C83" s="100"/>
      <c r="D83" s="100"/>
      <c r="E83" s="100"/>
      <c r="F83" s="18"/>
      <c r="G83" s="35"/>
    </row>
    <row r="84" spans="1:7" ht="12" customHeight="1" thickBot="1">
      <c r="A84" s="16"/>
      <c r="B84" s="150" t="s">
        <v>100</v>
      </c>
      <c r="C84" s="151"/>
      <c r="D84" s="151"/>
      <c r="E84" s="152"/>
      <c r="F84" s="14"/>
      <c r="G84" s="35"/>
    </row>
    <row r="85" spans="1:7" ht="12" customHeight="1">
      <c r="A85" s="16"/>
      <c r="B85" s="101" t="s">
        <v>101</v>
      </c>
      <c r="C85" s="102">
        <v>30</v>
      </c>
      <c r="D85" s="102">
        <f>G9</f>
        <v>35</v>
      </c>
      <c r="E85" s="102">
        <v>40</v>
      </c>
      <c r="F85" s="30"/>
      <c r="G85" s="36"/>
    </row>
    <row r="86" spans="1:7" ht="12.75" customHeight="1" thickBot="1">
      <c r="A86" s="16"/>
      <c r="B86" s="96" t="s">
        <v>102</v>
      </c>
      <c r="C86" s="97">
        <f>(G60/C85)</f>
        <v>36907.206000000006</v>
      </c>
      <c r="D86" s="97">
        <f>(G60/D85)</f>
        <v>31634.748000000003</v>
      </c>
      <c r="E86" s="103">
        <f>(G60/E85)</f>
        <v>27680.404500000004</v>
      </c>
      <c r="F86" s="30"/>
      <c r="G86" s="36"/>
    </row>
    <row r="87" spans="1:7" ht="15.6" customHeight="1">
      <c r="A87" s="16"/>
      <c r="B87" s="21" t="s">
        <v>57</v>
      </c>
      <c r="C87" s="15"/>
      <c r="D87" s="15"/>
      <c r="E87" s="15"/>
      <c r="F87" s="15"/>
      <c r="G87" s="37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2023-02-01T19:23:54Z</dcterms:modified>
</cp:coreProperties>
</file>