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AVENA GRANO" sheetId="1" r:id="rId1"/>
  </sheets>
  <definedNames>
    <definedName name="_xlnm.Print_Area" localSheetId="0">'AVENA GRANO'!$B$1:$G$92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35" i="1" l="1"/>
  <c r="G36" i="1"/>
  <c r="G37" i="1"/>
  <c r="G38" i="1"/>
  <c r="G39" i="1"/>
  <c r="G40" i="1"/>
  <c r="G34" i="1"/>
  <c r="G20" i="1"/>
  <c r="G46" i="1" l="1"/>
  <c r="G47" i="1"/>
  <c r="G49" i="1"/>
  <c r="G50" i="1"/>
  <c r="G52" i="1"/>
  <c r="G53" i="1"/>
  <c r="G55" i="1"/>
  <c r="G61" i="1"/>
  <c r="G62" i="1" s="1"/>
  <c r="C85" i="1" s="1"/>
  <c r="G30" i="1"/>
  <c r="C82" i="1" s="1"/>
  <c r="G11" i="1"/>
  <c r="G67" i="1" s="1"/>
  <c r="G25" i="1" l="1"/>
  <c r="C81" i="1" s="1"/>
  <c r="G56" i="1"/>
  <c r="C84" i="1" s="1"/>
  <c r="G41" i="1"/>
  <c r="C83" i="1" s="1"/>
  <c r="G64" i="1" l="1"/>
  <c r="G65" i="1" s="1"/>
  <c r="G66" i="1" s="1"/>
  <c r="C86" i="1" l="1"/>
  <c r="C87" i="1" s="1"/>
  <c r="E91" i="1"/>
  <c r="C91" i="1"/>
  <c r="D91" i="1"/>
  <c r="G68" i="1"/>
  <c r="D85" i="1" l="1"/>
  <c r="D83" i="1"/>
  <c r="D84" i="1"/>
  <c r="D81" i="1"/>
  <c r="D86" i="1"/>
  <c r="D87" i="1" l="1"/>
</calcChain>
</file>

<file path=xl/sharedStrings.xml><?xml version="1.0" encoding="utf-8"?>
<sst xmlns="http://schemas.openxmlformats.org/spreadsheetml/2006/main" count="158" uniqueCount="113">
  <si>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</si>
  <si>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</si>
  <si>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</si>
  <si>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</si>
  <si>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</si>
  <si>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</si>
  <si>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</si>
  <si>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</si>
  <si>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</si>
  <si>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</si>
  <si>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</si>
  <si>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</si>
  <si>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</si>
  <si>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</si>
  <si>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</si>
  <si>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</si>
  <si>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</si>
  <si>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</si>
  <si>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</si>
  <si>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</si>
  <si>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</si>
  <si>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</si>
  <si>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</si>
  <si>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</si>
  <si>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</si>
  <si>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</si>
  <si>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</si>
  <si>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</si>
  <si>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</si>
  <si>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</si>
  <si>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</si>
  <si>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</si>
  <si>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</si>
  <si>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</si>
  <si>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</si>
  <si>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</si>
  <si>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</si>
  <si>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</si>
  <si>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</si>
  <si>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</si>
  <si>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</si>
  <si>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</si>
  <si>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</si>
  <si>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</si>
  <si>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</si>
  <si>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</si>
  <si>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</si>
  <si>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</si>
  <si>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</si>
  <si>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</si>
  <si>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</si>
  <si>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</si>
  <si>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IVA</t>
  </si>
  <si>
    <t>ESCENARIOS COSTO UNITARIO  ($/KG)</t>
  </si>
  <si>
    <t>SEMILLA</t>
  </si>
  <si>
    <t>HERBICIDA</t>
  </si>
  <si>
    <t>Subtotal Costos Mano Obra</t>
  </si>
  <si>
    <t>FUNGICIDA</t>
  </si>
  <si>
    <t>MCPA 750 SL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</si>
  <si>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</si>
  <si>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</si>
  <si>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Desinfección semilla</t>
  </si>
  <si>
    <t>jh</t>
  </si>
  <si>
    <t>Abr - May</t>
  </si>
  <si>
    <t>Siembra</t>
  </si>
  <si>
    <t xml:space="preserve">May </t>
  </si>
  <si>
    <t>Aplicación herbicida</t>
  </si>
  <si>
    <t>Aplicación fertilizantes</t>
  </si>
  <si>
    <t>Ago - Oct</t>
  </si>
  <si>
    <t>Arado cincel</t>
  </si>
  <si>
    <t>Rastraje</t>
  </si>
  <si>
    <t>Vibrocultivador</t>
  </si>
  <si>
    <t>Mar - Jul</t>
  </si>
  <si>
    <t>Sept - Oct</t>
  </si>
  <si>
    <t>Ene - Feb</t>
  </si>
  <si>
    <t>Semilla Avena</t>
  </si>
  <si>
    <t>kg</t>
  </si>
  <si>
    <t>Mar - May</t>
  </si>
  <si>
    <t>Mezcla 9-41-12</t>
  </si>
  <si>
    <t>Urea</t>
  </si>
  <si>
    <t xml:space="preserve">lt </t>
  </si>
  <si>
    <t>lt</t>
  </si>
  <si>
    <t>Ago - Sept</t>
  </si>
  <si>
    <t>Prosaro 250 EC</t>
  </si>
  <si>
    <t>Supernova</t>
  </si>
  <si>
    <t>Medio</t>
  </si>
  <si>
    <t>Ñuble</t>
  </si>
  <si>
    <t>Chillán</t>
  </si>
  <si>
    <t>Todas las comunas</t>
  </si>
  <si>
    <t>Marzo</t>
  </si>
  <si>
    <t>Diciembre</t>
  </si>
  <si>
    <t>Sequía</t>
  </si>
  <si>
    <t>Trompo abonador</t>
  </si>
  <si>
    <t>Abr-May</t>
  </si>
  <si>
    <t>Mar- Abr</t>
  </si>
  <si>
    <t>Indar Flo</t>
  </si>
  <si>
    <t>Aplicación fungicida</t>
  </si>
  <si>
    <t>Siembra y fertilización</t>
  </si>
  <si>
    <t>Pulverizacion con Dron</t>
  </si>
  <si>
    <t>Cosecha máquina</t>
  </si>
  <si>
    <t>Roundup Full II</t>
  </si>
  <si>
    <t xml:space="preserve">jm </t>
  </si>
  <si>
    <t>jm</t>
  </si>
  <si>
    <t>n/a</t>
  </si>
  <si>
    <t>Avena Grano</t>
  </si>
  <si>
    <t>$/Kg</t>
  </si>
  <si>
    <t>COSTO TOTAL/Há</t>
  </si>
  <si>
    <t>Rendimiento (Kg/Há)</t>
  </si>
  <si>
    <t>Costo unitario (Kg/Há) (*)</t>
  </si>
  <si>
    <t>RENDIMIENTO (Kg/Há)</t>
  </si>
  <si>
    <t>PRECIO ESPERADO ($/Kg)</t>
  </si>
  <si>
    <t>Mercado Local/Molino</t>
  </si>
  <si>
    <t>Cantidad/Há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</si>
</sst>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0.000"/>
    <numFmt numFmtId="168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6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0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2" fillId="3" borderId="39" xfId="0" applyNumberFormat="1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49" fontId="1" fillId="10" borderId="42" xfId="0" applyNumberFormat="1" applyFont="1" applyFill="1" applyBorder="1" applyAlignment="1">
      <alignment horizontal="justify" vertical="center" wrapText="1"/>
    </xf>
    <xf numFmtId="17" fontId="1" fillId="2" borderId="42" xfId="0" applyNumberFormat="1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49" fontId="1" fillId="10" borderId="41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10" borderId="72" xfId="0" applyNumberFormat="1" applyFont="1" applyFill="1" applyBorder="1" applyAlignment="1">
      <alignment horizontal="justify" vertical="center" wrapText="1"/>
    </xf>
    <xf numFmtId="49" fontId="1" fillId="10" borderId="38" xfId="0" applyNumberFormat="1" applyFont="1" applyFill="1" applyBorder="1" applyAlignment="1">
      <alignment horizontal="justify" vertical="center" wrapText="1"/>
    </xf>
    <xf numFmtId="166" fontId="3" fillId="3" borderId="39" xfId="0" applyNumberFormat="1" applyFont="1" applyFill="1" applyBorder="1" applyAlignment="1">
      <alignment horizontal="justify" vertical="center" wrapText="1"/>
    </xf>
    <xf numFmtId="3" fontId="1" fillId="2" borderId="71" xfId="0" applyNumberFormat="1" applyFont="1" applyFill="1" applyBorder="1" applyAlignment="1">
      <alignment horizontal="justify" vertical="center" wrapText="1"/>
    </xf>
    <xf numFmtId="0" fontId="1" fillId="2" borderId="39" xfId="0" applyFont="1" applyFill="1" applyBorder="1" applyAlignment="1">
      <alignment horizontal="justify" vertical="center" wrapText="1"/>
    </xf>
    <xf numFmtId="166" fontId="1" fillId="2" borderId="39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49" fontId="1" fillId="10" borderId="39" xfId="0" applyNumberFormat="1" applyFont="1" applyFill="1" applyBorder="1" applyAlignment="1">
      <alignment horizontal="justify" vertical="center" wrapText="1"/>
    </xf>
    <xf numFmtId="0" fontId="1" fillId="2" borderId="39" xfId="0" applyNumberFormat="1" applyFont="1" applyFill="1" applyBorder="1" applyAlignment="1">
      <alignment horizontal="justify" vertical="center" wrapText="1"/>
    </xf>
    <xf numFmtId="166" fontId="1" fillId="2" borderId="73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0" fontId="1" fillId="10" borderId="39" xfId="0" applyNumberFormat="1" applyFont="1" applyFill="1" applyBorder="1" applyAlignment="1">
      <alignment horizontal="justify" vertical="center" wrapText="1"/>
    </xf>
    <xf numFmtId="166" fontId="1" fillId="2" borderId="74" xfId="0" applyNumberFormat="1" applyFont="1" applyFill="1" applyBorder="1" applyAlignment="1">
      <alignment horizontal="justify" vertical="center" wrapText="1"/>
    </xf>
    <xf numFmtId="166" fontId="3" fillId="3" borderId="61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2" xfId="0" applyNumberFormat="1" applyFont="1" applyFill="1" applyBorder="1" applyAlignment="1">
      <alignment horizontal="justify" vertical="center" wrapText="1"/>
    </xf>
    <xf numFmtId="1" fontId="1" fillId="10" borderId="39" xfId="0" applyNumberFormat="1" applyFont="1" applyFill="1" applyBorder="1" applyAlignment="1">
      <alignment horizontal="justify" vertical="center" wrapText="1"/>
    </xf>
    <xf numFmtId="166" fontId="1" fillId="10" borderId="39" xfId="0" applyNumberFormat="1" applyFont="1" applyFill="1" applyBorder="1" applyAlignment="1">
      <alignment horizontal="justify" vertical="center" wrapText="1"/>
    </xf>
    <xf numFmtId="0" fontId="1" fillId="10" borderId="38" xfId="0" applyNumberFormat="1" applyFont="1" applyFill="1" applyBorder="1" applyAlignment="1">
      <alignment horizontal="justify" vertical="center" wrapText="1"/>
    </xf>
    <xf numFmtId="166" fontId="1" fillId="10" borderId="38" xfId="0" applyNumberFormat="1" applyFont="1" applyFill="1" applyBorder="1" applyAlignment="1">
      <alignment horizontal="justify" vertical="center" wrapText="1"/>
    </xf>
    <xf numFmtId="49" fontId="6" fillId="10" borderId="39" xfId="0" applyNumberFormat="1" applyFont="1" applyFill="1" applyBorder="1" applyAlignment="1">
      <alignment horizontal="justify" vertical="center" wrapText="1"/>
    </xf>
    <xf numFmtId="0" fontId="6" fillId="10" borderId="39" xfId="0" applyNumberFormat="1" applyFont="1" applyFill="1" applyBorder="1" applyAlignment="1">
      <alignment horizontal="justify" vertical="center" wrapText="1"/>
    </xf>
    <xf numFmtId="166" fontId="6" fillId="10" borderId="39" xfId="0" applyNumberFormat="1" applyFont="1" applyFill="1" applyBorder="1" applyAlignment="1">
      <alignment horizontal="justify" vertical="center" wrapText="1"/>
    </xf>
    <xf numFmtId="166" fontId="2" fillId="5" borderId="14" xfId="0" applyNumberFormat="1" applyFont="1" applyFill="1" applyBorder="1" applyAlignment="1">
      <alignment horizontal="justify" vertical="center" wrapText="1"/>
    </xf>
    <xf numFmtId="166" fontId="2" fillId="3" borderId="15" xfId="0" applyNumberFormat="1" applyFont="1" applyFill="1" applyBorder="1" applyAlignment="1">
      <alignment horizontal="justify" vertical="center" wrapText="1"/>
    </xf>
    <xf numFmtId="166" fontId="2" fillId="5" borderId="15" xfId="0" applyNumberFormat="1" applyFont="1" applyFill="1" applyBorder="1" applyAlignment="1">
      <alignment horizontal="justify" vertical="center" wrapText="1"/>
    </xf>
    <xf numFmtId="166" fontId="2" fillId="6" borderId="16" xfId="0" applyNumberFormat="1" applyFont="1" applyFill="1" applyBorder="1" applyAlignment="1">
      <alignment horizontal="justify" vertical="center" wrapText="1"/>
    </xf>
    <xf numFmtId="49" fontId="1" fillId="2" borderId="12" xfId="0" applyNumberFormat="1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165" fontId="2" fillId="2" borderId="12" xfId="0" applyNumberFormat="1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7" borderId="12" xfId="0" applyFont="1" applyFill="1" applyBorder="1" applyAlignment="1">
      <alignment horizontal="justify" vertical="center" wrapText="1"/>
    </xf>
    <xf numFmtId="49" fontId="5" fillId="8" borderId="17" xfId="0" applyNumberFormat="1" applyFont="1" applyFill="1" applyBorder="1" applyAlignment="1">
      <alignment horizontal="justify" vertical="center" wrapText="1"/>
    </xf>
    <xf numFmtId="49" fontId="5" fillId="8" borderId="1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5" fillId="2" borderId="19" xfId="0" applyNumberFormat="1" applyFont="1" applyFill="1" applyBorder="1" applyAlignment="1">
      <alignment horizontal="justify" vertical="center" wrapText="1"/>
    </xf>
    <xf numFmtId="9" fontId="1" fillId="2" borderId="20" xfId="0" applyNumberFormat="1" applyFont="1" applyFill="1" applyBorder="1" applyAlignment="1">
      <alignment horizontal="justify" vertical="center" wrapText="1"/>
    </xf>
    <xf numFmtId="0" fontId="2" fillId="7" borderId="12" xfId="0" applyFont="1" applyFill="1" applyBorder="1" applyAlignment="1">
      <alignment horizontal="justify" vertical="center" wrapText="1"/>
    </xf>
    <xf numFmtId="49" fontId="5" fillId="8" borderId="21" xfId="0" applyNumberFormat="1" applyFont="1" applyFill="1" applyBorder="1" applyAlignment="1">
      <alignment horizontal="justify" vertical="center" wrapText="1"/>
    </xf>
    <xf numFmtId="9" fontId="5" fillId="8" borderId="23" xfId="0" applyNumberFormat="1" applyFont="1" applyFill="1" applyBorder="1" applyAlignment="1">
      <alignment horizontal="justify" vertical="center" wrapText="1"/>
    </xf>
    <xf numFmtId="0" fontId="2" fillId="7" borderId="11" xfId="0" applyFont="1" applyFill="1" applyBorder="1" applyAlignment="1">
      <alignment horizontal="justify" vertical="center" wrapText="1"/>
    </xf>
    <xf numFmtId="49" fontId="5" fillId="8" borderId="35" xfId="0" applyNumberFormat="1" applyFont="1" applyFill="1" applyBorder="1" applyAlignment="1">
      <alignment horizontal="justify" vertical="center" wrapText="1"/>
    </xf>
    <xf numFmtId="164" fontId="5" fillId="8" borderId="36" xfId="1" applyFont="1" applyFill="1" applyBorder="1" applyAlignment="1">
      <alignment horizontal="justify" vertical="center" wrapText="1"/>
    </xf>
    <xf numFmtId="164" fontId="5" fillId="8" borderId="37" xfId="1" applyFont="1" applyFill="1" applyBorder="1" applyAlignment="1">
      <alignment horizontal="justify" vertical="center" wrapText="1"/>
    </xf>
    <xf numFmtId="0" fontId="5" fillId="7" borderId="12" xfId="0" applyFont="1" applyFill="1" applyBorder="1" applyAlignment="1">
      <alignment horizontal="justify" vertical="center" wrapText="1"/>
    </xf>
    <xf numFmtId="165" fontId="5" fillId="2" borderId="12" xfId="0" applyNumberFormat="1" applyFont="1" applyFill="1" applyBorder="1" applyAlignment="1">
      <alignment horizontal="justify" vertical="center" wrapText="1"/>
    </xf>
    <xf numFmtId="166" fontId="1" fillId="2" borderId="42" xfId="0" applyNumberFormat="1" applyFont="1" applyFill="1" applyBorder="1" applyAlignment="1">
      <alignment horizontal="justify" vertical="center" wrapText="1"/>
    </xf>
    <xf numFmtId="166" fontId="3" fillId="3" borderId="77" xfId="0" applyNumberFormat="1" applyFont="1" applyFill="1" applyBorder="1" applyAlignment="1">
      <alignment horizontal="justify" vertical="center" wrapText="1"/>
    </xf>
    <xf numFmtId="166" fontId="1" fillId="2" borderId="38" xfId="0" applyNumberFormat="1" applyFont="1" applyFill="1" applyBorder="1" applyAlignment="1">
      <alignment horizontal="justify" vertical="center" wrapText="1"/>
    </xf>
    <xf numFmtId="0" fontId="1" fillId="2" borderId="78" xfId="0" applyFont="1" applyFill="1" applyBorder="1" applyAlignment="1">
      <alignment horizontal="justify" vertical="center" wrapText="1"/>
    </xf>
    <xf numFmtId="0" fontId="1" fillId="2" borderId="71" xfId="0" applyFont="1" applyFill="1" applyBorder="1" applyAlignment="1">
      <alignment horizontal="justify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49" fontId="7" fillId="5" borderId="79" xfId="0" applyNumberFormat="1" applyFont="1" applyFill="1" applyBorder="1" applyAlignment="1">
      <alignment horizontal="justify" vertical="center" wrapText="1"/>
    </xf>
    <xf numFmtId="0" fontId="1" fillId="2" borderId="79" xfId="0" applyFont="1" applyFill="1" applyBorder="1" applyAlignment="1">
      <alignment horizontal="justify" vertical="center" wrapText="1"/>
    </xf>
    <xf numFmtId="3" fontId="1" fillId="2" borderId="79" xfId="0" applyNumberFormat="1" applyFont="1" applyFill="1" applyBorder="1" applyAlignment="1">
      <alignment horizontal="justify" vertical="center" wrapText="1"/>
    </xf>
    <xf numFmtId="166" fontId="6" fillId="10" borderId="80" xfId="0" applyNumberFormat="1" applyFont="1" applyFill="1" applyBorder="1" applyAlignment="1">
      <alignment horizontal="justify" vertical="center" wrapText="1"/>
    </xf>
    <xf numFmtId="166" fontId="6" fillId="10" borderId="81" xfId="0" applyNumberFormat="1" applyFont="1" applyFill="1" applyBorder="1" applyAlignment="1">
      <alignment horizontal="justify" vertical="center" wrapText="1"/>
    </xf>
    <xf numFmtId="0" fontId="1" fillId="2" borderId="82" xfId="0" applyFont="1" applyFill="1" applyBorder="1" applyAlignment="1">
      <alignment horizontal="justify" vertical="center" wrapText="1"/>
    </xf>
    <xf numFmtId="3" fontId="1" fillId="2" borderId="82" xfId="0" applyNumberFormat="1" applyFont="1" applyFill="1" applyBorder="1" applyAlignment="1">
      <alignment horizontal="justify" vertical="center" wrapText="1"/>
    </xf>
    <xf numFmtId="2" fontId="1" fillId="2" borderId="3" xfId="0" applyNumberFormat="1" applyFont="1" applyFill="1" applyBorder="1" applyAlignment="1">
      <alignment horizontal="justify" vertical="center" wrapText="1"/>
    </xf>
    <xf numFmtId="2" fontId="1" fillId="2" borderId="39" xfId="0" applyNumberFormat="1" applyFont="1" applyFill="1" applyBorder="1" applyAlignment="1">
      <alignment horizontal="justify" vertical="center" wrapText="1"/>
    </xf>
    <xf numFmtId="167" fontId="1" fillId="2" borderId="3" xfId="0" applyNumberFormat="1" applyFont="1" applyFill="1" applyBorder="1" applyAlignment="1">
      <alignment horizontal="justify" vertical="center" wrapText="1"/>
    </xf>
    <xf numFmtId="167" fontId="1" fillId="2" borderId="38" xfId="0" applyNumberFormat="1" applyFont="1" applyFill="1" applyBorder="1" applyAlignment="1">
      <alignment horizontal="justify" vertical="center" wrapText="1"/>
    </xf>
    <xf numFmtId="167" fontId="1" fillId="2" borderId="39" xfId="0" applyNumberFormat="1" applyFont="1" applyFill="1" applyBorder="1" applyAlignment="1">
      <alignment horizontal="justify" vertical="center" wrapText="1"/>
    </xf>
    <xf numFmtId="2" fontId="1" fillId="10" borderId="39" xfId="0" applyNumberFormat="1" applyFont="1" applyFill="1" applyBorder="1" applyAlignment="1">
      <alignment horizontal="justify" vertical="center" wrapText="1"/>
    </xf>
    <xf numFmtId="167" fontId="1" fillId="10" borderId="39" xfId="0" applyNumberFormat="1" applyFont="1" applyFill="1" applyBorder="1" applyAlignment="1">
      <alignment horizontal="justify" vertical="center" wrapText="1"/>
    </xf>
    <xf numFmtId="168" fontId="1" fillId="2" borderId="3" xfId="1" applyNumberFormat="1" applyFont="1" applyFill="1" applyBorder="1" applyAlignment="1">
      <alignment horizontal="justify" vertical="center" wrapText="1"/>
    </xf>
    <xf numFmtId="168" fontId="5" fillId="8" borderId="22" xfId="1" applyNumberFormat="1" applyFont="1" applyFill="1" applyBorder="1" applyAlignment="1">
      <alignment horizontal="justify" vertical="center" wrapText="1"/>
    </xf>
    <xf numFmtId="49" fontId="3" fillId="3" borderId="39" xfId="0" applyNumberFormat="1" applyFont="1" applyFill="1" applyBorder="1" applyAlignment="1">
      <alignment horizontal="justify" vertical="center" wrapText="1"/>
    </xf>
    <xf numFmtId="49" fontId="5" fillId="10" borderId="62" xfId="0" applyNumberFormat="1" applyFont="1" applyFill="1" applyBorder="1" applyAlignment="1">
      <alignment horizontal="justify" vertical="center" wrapText="1"/>
    </xf>
    <xf numFmtId="49" fontId="5" fillId="10" borderId="63" xfId="0" applyNumberFormat="1" applyFont="1" applyFill="1" applyBorder="1" applyAlignment="1">
      <alignment horizontal="justify" vertical="center" wrapText="1"/>
    </xf>
    <xf numFmtId="49" fontId="5" fillId="10" borderId="64" xfId="0" applyNumberFormat="1" applyFont="1" applyFill="1" applyBorder="1" applyAlignment="1">
      <alignment horizontal="justify" vertical="center" wrapText="1"/>
    </xf>
    <xf numFmtId="49" fontId="5" fillId="10" borderId="65" xfId="0" applyNumberFormat="1" applyFont="1" applyFill="1" applyBorder="1" applyAlignment="1">
      <alignment horizontal="justify" vertical="center" wrapText="1"/>
    </xf>
    <xf numFmtId="49" fontId="5" fillId="10" borderId="66" xfId="0" applyNumberFormat="1" applyFont="1" applyFill="1" applyBorder="1" applyAlignment="1">
      <alignment horizontal="justify" vertical="center" wrapText="1"/>
    </xf>
    <xf numFmtId="49" fontId="5" fillId="10" borderId="67" xfId="0" applyNumberFormat="1" applyFont="1" applyFill="1" applyBorder="1" applyAlignment="1">
      <alignment horizontal="justify" vertical="center" wrapText="1"/>
    </xf>
    <xf numFmtId="49" fontId="5" fillId="10" borderId="68" xfId="0" applyNumberFormat="1" applyFont="1" applyFill="1" applyBorder="1" applyAlignment="1">
      <alignment horizontal="justify" vertical="center" wrapText="1"/>
    </xf>
    <xf numFmtId="49" fontId="5" fillId="10" borderId="69" xfId="0" applyNumberFormat="1" applyFont="1" applyFill="1" applyBorder="1" applyAlignment="1">
      <alignment horizontal="justify" vertical="center" wrapText="1"/>
    </xf>
    <xf numFmtId="49" fontId="5" fillId="10" borderId="70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1" fillId="2" borderId="12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5" fillId="2" borderId="27" xfId="0" applyNumberFormat="1" applyFont="1" applyFill="1" applyBorder="1" applyAlignment="1">
      <alignment horizontal="justify" vertical="center" wrapText="1"/>
    </xf>
    <xf numFmtId="49" fontId="5" fillId="2" borderId="28" xfId="0" applyNumberFormat="1" applyFont="1" applyFill="1" applyBorder="1" applyAlignment="1">
      <alignment horizontal="justify" vertical="center" wrapText="1"/>
    </xf>
    <xf numFmtId="49" fontId="5" fillId="2" borderId="29" xfId="0" applyNumberFormat="1" applyFont="1" applyFill="1" applyBorder="1" applyAlignment="1">
      <alignment horizontal="justify" vertical="center" wrapText="1"/>
    </xf>
    <xf numFmtId="49" fontId="1" fillId="2" borderId="28" xfId="0" applyNumberFormat="1" applyFont="1" applyFill="1" applyBorder="1" applyAlignment="1">
      <alignment horizontal="justify" vertical="center" wrapText="1"/>
    </xf>
    <xf numFmtId="49" fontId="7" fillId="9" borderId="43" xfId="0" applyNumberFormat="1" applyFont="1" applyFill="1" applyBorder="1" applyAlignment="1">
      <alignment horizontal="justify" vertical="center" wrapText="1"/>
    </xf>
    <xf numFmtId="49" fontId="7" fillId="9" borderId="33" xfId="0" applyNumberFormat="1" applyFont="1" applyFill="1" applyBorder="1" applyAlignment="1">
      <alignment horizontal="justify" vertical="center" wrapText="1"/>
    </xf>
    <xf numFmtId="49" fontId="7" fillId="9" borderId="44" xfId="0" applyNumberFormat="1" applyFont="1" applyFill="1" applyBorder="1" applyAlignment="1">
      <alignment horizontal="justify" vertical="center" wrapText="1"/>
    </xf>
    <xf numFmtId="49" fontId="7" fillId="9" borderId="24" xfId="0" applyNumberFormat="1" applyFont="1" applyFill="1" applyBorder="1" applyAlignment="1">
      <alignment horizontal="justify" vertical="center" wrapText="1"/>
    </xf>
    <xf numFmtId="49" fontId="7" fillId="9" borderId="25" xfId="0" applyNumberFormat="1" applyFont="1" applyFill="1" applyBorder="1" applyAlignment="1">
      <alignment horizontal="justify" vertical="center" wrapText="1"/>
    </xf>
    <xf numFmtId="49" fontId="7" fillId="9" borderId="26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2" fillId="5" borderId="45" xfId="0" applyNumberFormat="1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3" fillId="3" borderId="50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3" borderId="57" xfId="0" applyNumberFormat="1" applyFont="1" applyFill="1" applyBorder="1" applyAlignment="1">
      <alignment horizontal="justify" vertical="center" wrapText="1"/>
    </xf>
    <xf numFmtId="49" fontId="2" fillId="3" borderId="48" xfId="0" applyNumberFormat="1" applyFont="1" applyFill="1" applyBorder="1" applyAlignment="1">
      <alignment horizontal="justify" vertical="center" wrapText="1"/>
    </xf>
    <xf numFmtId="49" fontId="2" fillId="3" borderId="49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5" fillId="10" borderId="39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182563</xdr:colOff>
      <xdr:row>6</xdr:row>
      <xdr:rowOff>69893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438" cy="1212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92"/>
  <sheetViews>
    <sheetView showGridLines="0" tabSelected="1" topLeftCell="A13" zoomScaleNormal="100" zoomScaleSheetLayoutView="120" workbookViewId="0">
      <selection activeCell="G61" sqref="G61"/>
    </sheetView>
  </sheetViews>
  <sheetFormatPr baseColWidth="10" defaultColWidth="10.85546875" defaultRowHeight="11.25" customHeight="1" x14ac:dyDescent="0.25"/>
  <cols>
    <col min="1" max="1" width="4.140625" style="7" customWidth="1"/>
    <col min="2" max="2" width="18.42578125" style="9" customWidth="1"/>
    <col min="3" max="3" width="14.85546875" style="9" customWidth="1"/>
    <col min="4" max="4" width="9.42578125" style="9" customWidth="1"/>
    <col min="5" max="5" width="16.5703125" style="9" customWidth="1"/>
    <col min="6" max="6" width="11" style="9" customWidth="1"/>
    <col min="7" max="7" width="15.7109375" style="9" customWidth="1"/>
    <col min="8" max="255" width="10.85546875" style="9" customWidth="1"/>
    <col min="256" max="16384" width="10.85546875" style="7"/>
  </cols>
  <sheetData>
    <row r="1" spans="2:7" ht="15" customHeight="1" x14ac:dyDescent="0.25">
      <c r="B1" s="8"/>
      <c r="C1" s="8"/>
      <c r="D1" s="8"/>
      <c r="E1" s="8"/>
      <c r="F1" s="8"/>
      <c r="G1" s="8"/>
    </row>
    <row r="2" spans="2:7" ht="15" customHeight="1" x14ac:dyDescent="0.25">
      <c r="B2" s="8"/>
      <c r="C2" s="8"/>
      <c r="D2" s="8"/>
      <c r="E2" s="8"/>
      <c r="F2" s="8"/>
      <c r="G2" s="8"/>
    </row>
    <row r="3" spans="2:7" ht="15" customHeight="1" x14ac:dyDescent="0.25">
      <c r="B3" s="8"/>
      <c r="C3" s="8"/>
      <c r="D3" s="8"/>
      <c r="E3" s="8"/>
      <c r="F3" s="8"/>
      <c r="G3" s="8"/>
    </row>
    <row r="4" spans="2:7" ht="15" customHeight="1" x14ac:dyDescent="0.25">
      <c r="B4" s="8"/>
      <c r="C4" s="8"/>
      <c r="D4" s="8"/>
      <c r="E4" s="8"/>
      <c r="F4" s="8"/>
      <c r="G4" s="8"/>
    </row>
    <row r="5" spans="2:7" ht="15" customHeight="1" x14ac:dyDescent="0.25">
      <c r="B5" s="8"/>
      <c r="C5" s="8"/>
      <c r="D5" s="8"/>
      <c r="E5" s="8"/>
      <c r="F5" s="8"/>
      <c r="G5" s="8"/>
    </row>
    <row r="6" spans="2:7" ht="15" customHeight="1" x14ac:dyDescent="0.25">
      <c r="B6" s="8"/>
      <c r="C6" s="8"/>
      <c r="D6" s="8"/>
      <c r="E6" s="8"/>
      <c r="F6" s="8"/>
      <c r="G6" s="8"/>
    </row>
    <row r="7" spans="2:7" ht="15" customHeight="1" x14ac:dyDescent="0.25">
      <c r="B7" s="10"/>
      <c r="C7" s="11"/>
      <c r="D7" s="8"/>
      <c r="E7" s="11"/>
      <c r="F7" s="11"/>
      <c r="G7" s="11"/>
    </row>
    <row r="8" spans="2:7" ht="12.75" x14ac:dyDescent="0.25">
      <c r="B8" s="12" t="s">
        <v>0</v>
      </c>
      <c r="C8" s="13" t="s">
        <v>104</v>
      </c>
      <c r="D8" s="14"/>
      <c r="E8" s="131" t="s">
        <v>109</v>
      </c>
      <c r="F8" s="132"/>
      <c r="G8" s="15">
        <v>6000</v>
      </c>
    </row>
    <row r="9" spans="2:7" ht="12.75" x14ac:dyDescent="0.25">
      <c r="B9" s="16" t="s">
        <v>1</v>
      </c>
      <c r="C9" s="13" t="s">
        <v>84</v>
      </c>
      <c r="D9" s="14"/>
      <c r="E9" s="129" t="s">
        <v>2</v>
      </c>
      <c r="F9" s="130"/>
      <c r="G9" s="17" t="s">
        <v>89</v>
      </c>
    </row>
    <row r="10" spans="2:7" ht="12.75" x14ac:dyDescent="0.25">
      <c r="B10" s="16" t="s">
        <v>3</v>
      </c>
      <c r="C10" s="13" t="s">
        <v>85</v>
      </c>
      <c r="D10" s="14"/>
      <c r="E10" s="129" t="s">
        <v>110</v>
      </c>
      <c r="F10" s="130"/>
      <c r="G10" s="18">
        <v>260</v>
      </c>
    </row>
    <row r="11" spans="2:7" ht="11.25" customHeight="1" x14ac:dyDescent="0.25">
      <c r="B11" s="16" t="s">
        <v>4</v>
      </c>
      <c r="C11" s="13" t="s">
        <v>86</v>
      </c>
      <c r="D11" s="14"/>
      <c r="E11" s="133" t="s">
        <v>5</v>
      </c>
      <c r="F11" s="134"/>
      <c r="G11" s="19">
        <f>(G8*G10)</f>
        <v>1560000</v>
      </c>
    </row>
    <row r="12" spans="2:7" ht="12.75" x14ac:dyDescent="0.25">
      <c r="B12" s="16" t="s">
        <v>6</v>
      </c>
      <c r="C12" s="13" t="s">
        <v>87</v>
      </c>
      <c r="D12" s="14"/>
      <c r="E12" s="129" t="s">
        <v>7</v>
      </c>
      <c r="F12" s="130"/>
      <c r="G12" s="17" t="s">
        <v>111</v>
      </c>
    </row>
    <row r="13" spans="2:7" ht="10.5" customHeight="1" x14ac:dyDescent="0.25">
      <c r="B13" s="16" t="s">
        <v>8</v>
      </c>
      <c r="C13" s="20" t="s">
        <v>88</v>
      </c>
      <c r="D13" s="14"/>
      <c r="E13" s="129" t="s">
        <v>9</v>
      </c>
      <c r="F13" s="130"/>
      <c r="G13" s="17" t="s">
        <v>90</v>
      </c>
    </row>
    <row r="14" spans="2:7" ht="12.75" x14ac:dyDescent="0.25">
      <c r="B14" s="16" t="s">
        <v>10</v>
      </c>
      <c r="C14" s="21">
        <v>45014</v>
      </c>
      <c r="D14" s="14"/>
      <c r="E14" s="129" t="s">
        <v>11</v>
      </c>
      <c r="F14" s="130"/>
      <c r="G14" s="17" t="s">
        <v>91</v>
      </c>
    </row>
    <row r="15" spans="2:7" ht="12" customHeight="1" x14ac:dyDescent="0.25">
      <c r="B15" s="22"/>
      <c r="C15" s="23"/>
      <c r="D15" s="11"/>
      <c r="E15" s="1"/>
      <c r="F15" s="1"/>
      <c r="G15" s="1"/>
    </row>
    <row r="16" spans="2:7" ht="12" customHeight="1" x14ac:dyDescent="0.25">
      <c r="B16" s="135" t="s">
        <v>12</v>
      </c>
      <c r="C16" s="136"/>
      <c r="D16" s="136"/>
      <c r="E16" s="136"/>
      <c r="F16" s="136"/>
      <c r="G16" s="136"/>
    </row>
    <row r="17" spans="2:255" ht="12" customHeight="1" x14ac:dyDescent="0.25">
      <c r="B17" s="24"/>
      <c r="C17" s="25"/>
      <c r="D17" s="25"/>
      <c r="E17" s="25"/>
      <c r="F17" s="25"/>
      <c r="G17" s="25"/>
    </row>
    <row r="18" spans="2:255" ht="12" customHeight="1" x14ac:dyDescent="0.25">
      <c r="B18" s="137" t="s">
        <v>13</v>
      </c>
      <c r="C18" s="138"/>
      <c r="D18" s="138"/>
      <c r="E18" s="138"/>
      <c r="F18" s="138"/>
      <c r="G18" s="139"/>
    </row>
    <row r="19" spans="2:255" s="6" customFormat="1" ht="24" customHeight="1" x14ac:dyDescent="0.25">
      <c r="B19" s="2" t="s">
        <v>14</v>
      </c>
      <c r="C19" s="2" t="s">
        <v>15</v>
      </c>
      <c r="D19" s="2" t="s">
        <v>16</v>
      </c>
      <c r="E19" s="2" t="s">
        <v>17</v>
      </c>
      <c r="F19" s="2" t="s">
        <v>18</v>
      </c>
      <c r="G19" s="2" t="s">
        <v>19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pans="2:255" ht="12.75" x14ac:dyDescent="0.25">
      <c r="B20" s="17" t="s">
        <v>61</v>
      </c>
      <c r="C20" s="17" t="s">
        <v>62</v>
      </c>
      <c r="D20" s="93">
        <v>0.125</v>
      </c>
      <c r="E20" s="26" t="s">
        <v>63</v>
      </c>
      <c r="F20" s="19">
        <v>25000</v>
      </c>
      <c r="G20" s="19">
        <f>(D20*F20)</f>
        <v>3125</v>
      </c>
    </row>
    <row r="21" spans="2:255" ht="12.75" x14ac:dyDescent="0.25">
      <c r="B21" s="17" t="s">
        <v>64</v>
      </c>
      <c r="C21" s="17" t="s">
        <v>62</v>
      </c>
      <c r="D21" s="91">
        <v>0.25</v>
      </c>
      <c r="E21" s="26" t="s">
        <v>65</v>
      </c>
      <c r="F21" s="19">
        <v>25000</v>
      </c>
      <c r="G21" s="19">
        <f t="shared" ref="G21:G24" si="0">(D21*F21)</f>
        <v>6250</v>
      </c>
    </row>
    <row r="22" spans="2:255" ht="12.75" x14ac:dyDescent="0.25">
      <c r="B22" s="17" t="s">
        <v>66</v>
      </c>
      <c r="C22" s="17" t="s">
        <v>62</v>
      </c>
      <c r="D22" s="93">
        <v>0.125</v>
      </c>
      <c r="E22" s="27" t="s">
        <v>63</v>
      </c>
      <c r="F22" s="19">
        <v>25000</v>
      </c>
      <c r="G22" s="19">
        <f t="shared" si="0"/>
        <v>3125</v>
      </c>
    </row>
    <row r="23" spans="2:255" ht="12.75" x14ac:dyDescent="0.25">
      <c r="B23" s="28" t="s">
        <v>67</v>
      </c>
      <c r="C23" s="28" t="s">
        <v>62</v>
      </c>
      <c r="D23" s="94">
        <v>0.125</v>
      </c>
      <c r="E23" s="29" t="s">
        <v>68</v>
      </c>
      <c r="F23" s="80">
        <v>25000</v>
      </c>
      <c r="G23" s="19">
        <f t="shared" si="0"/>
        <v>3125</v>
      </c>
    </row>
    <row r="24" spans="2:255" ht="12.75" x14ac:dyDescent="0.25">
      <c r="B24" s="16" t="s">
        <v>96</v>
      </c>
      <c r="C24" s="16" t="s">
        <v>62</v>
      </c>
      <c r="D24" s="95">
        <v>0.125</v>
      </c>
      <c r="E24" s="38" t="s">
        <v>68</v>
      </c>
      <c r="F24" s="34">
        <v>25000</v>
      </c>
      <c r="G24" s="78">
        <f t="shared" si="0"/>
        <v>3125</v>
      </c>
    </row>
    <row r="25" spans="2:255" ht="12.75" customHeight="1" x14ac:dyDescent="0.25">
      <c r="B25" s="100" t="s">
        <v>56</v>
      </c>
      <c r="C25" s="100"/>
      <c r="D25" s="100"/>
      <c r="E25" s="100"/>
      <c r="F25" s="100"/>
      <c r="G25" s="79">
        <f>SUM(G20:G24)</f>
        <v>18750</v>
      </c>
    </row>
    <row r="26" spans="2:255" ht="12" customHeight="1" x14ac:dyDescent="0.25">
      <c r="B26" s="81"/>
      <c r="C26" s="82"/>
      <c r="D26" s="82"/>
      <c r="E26" s="82"/>
      <c r="F26" s="32"/>
      <c r="G26" s="32"/>
    </row>
    <row r="27" spans="2:255" ht="12" customHeight="1" x14ac:dyDescent="0.25">
      <c r="B27" s="110" t="s">
        <v>20</v>
      </c>
      <c r="C27" s="111"/>
      <c r="D27" s="111"/>
      <c r="E27" s="111"/>
      <c r="F27" s="111"/>
      <c r="G27" s="112"/>
    </row>
    <row r="28" spans="2:255" s="6" customFormat="1" ht="24" customHeight="1" x14ac:dyDescent="0.25">
      <c r="B28" s="3" t="s">
        <v>14</v>
      </c>
      <c r="C28" s="3" t="s">
        <v>15</v>
      </c>
      <c r="D28" s="3" t="s">
        <v>16</v>
      </c>
      <c r="E28" s="3" t="s">
        <v>17</v>
      </c>
      <c r="F28" s="3" t="s">
        <v>18</v>
      </c>
      <c r="G28" s="3" t="s">
        <v>19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2:255" ht="12.75" x14ac:dyDescent="0.25">
      <c r="B29" s="33" t="s">
        <v>103</v>
      </c>
      <c r="C29" s="33"/>
      <c r="D29" s="33"/>
      <c r="E29" s="33"/>
      <c r="F29" s="34"/>
      <c r="G29" s="34"/>
    </row>
    <row r="30" spans="2:255" ht="12" customHeight="1" x14ac:dyDescent="0.25">
      <c r="B30" s="100" t="s">
        <v>21</v>
      </c>
      <c r="C30" s="100"/>
      <c r="D30" s="100"/>
      <c r="E30" s="100"/>
      <c r="F30" s="100"/>
      <c r="G30" s="31">
        <f>SUM(G29:G29)</f>
        <v>0</v>
      </c>
    </row>
    <row r="31" spans="2:255" ht="12" customHeight="1" x14ac:dyDescent="0.25">
      <c r="B31" s="81"/>
      <c r="C31" s="82"/>
      <c r="D31" s="82"/>
      <c r="E31" s="82"/>
      <c r="F31" s="32"/>
      <c r="G31" s="32"/>
    </row>
    <row r="32" spans="2:255" ht="12" customHeight="1" x14ac:dyDescent="0.25">
      <c r="B32" s="110" t="s">
        <v>22</v>
      </c>
      <c r="C32" s="111"/>
      <c r="D32" s="111"/>
      <c r="E32" s="111"/>
      <c r="F32" s="111"/>
      <c r="G32" s="112"/>
    </row>
    <row r="33" spans="2:255" s="6" customFormat="1" ht="24" customHeight="1" x14ac:dyDescent="0.25">
      <c r="B33" s="3" t="s">
        <v>14</v>
      </c>
      <c r="C33" s="3" t="s">
        <v>15</v>
      </c>
      <c r="D33" s="3" t="s">
        <v>16</v>
      </c>
      <c r="E33" s="3" t="s">
        <v>17</v>
      </c>
      <c r="F33" s="3" t="s">
        <v>18</v>
      </c>
      <c r="G33" s="4" t="s">
        <v>19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2:255" ht="12.75" x14ac:dyDescent="0.25">
      <c r="B34" s="38" t="s">
        <v>69</v>
      </c>
      <c r="C34" s="16" t="s">
        <v>101</v>
      </c>
      <c r="D34" s="92">
        <v>0.25</v>
      </c>
      <c r="E34" s="16" t="s">
        <v>93</v>
      </c>
      <c r="F34" s="34">
        <v>140000</v>
      </c>
      <c r="G34" s="40">
        <f>(D34*F34)</f>
        <v>35000</v>
      </c>
      <c r="I34" s="41"/>
    </row>
    <row r="35" spans="2:255" ht="12.75" x14ac:dyDescent="0.25">
      <c r="B35" s="38" t="s">
        <v>70</v>
      </c>
      <c r="C35" s="16" t="s">
        <v>102</v>
      </c>
      <c r="D35" s="92">
        <v>0.25</v>
      </c>
      <c r="E35" s="16" t="s">
        <v>93</v>
      </c>
      <c r="F35" s="34">
        <v>140000</v>
      </c>
      <c r="G35" s="40">
        <f t="shared" ref="G35:G40" si="1">(D35*F35)</f>
        <v>35000</v>
      </c>
      <c r="I35" s="41"/>
    </row>
    <row r="36" spans="2:255" ht="12.75" x14ac:dyDescent="0.25">
      <c r="B36" s="38" t="s">
        <v>71</v>
      </c>
      <c r="C36" s="16" t="s">
        <v>101</v>
      </c>
      <c r="D36" s="95">
        <v>0.125</v>
      </c>
      <c r="E36" s="16" t="s">
        <v>93</v>
      </c>
      <c r="F36" s="34">
        <v>280000</v>
      </c>
      <c r="G36" s="40">
        <f t="shared" si="1"/>
        <v>35000</v>
      </c>
      <c r="I36" s="41"/>
    </row>
    <row r="37" spans="2:255" ht="12.75" x14ac:dyDescent="0.25">
      <c r="B37" s="42" t="s">
        <v>97</v>
      </c>
      <c r="C37" s="16" t="s">
        <v>102</v>
      </c>
      <c r="D37" s="97">
        <v>0.125</v>
      </c>
      <c r="E37" s="16" t="s">
        <v>93</v>
      </c>
      <c r="F37" s="34">
        <v>280000</v>
      </c>
      <c r="G37" s="40">
        <f t="shared" si="1"/>
        <v>35000</v>
      </c>
      <c r="I37" s="41"/>
    </row>
    <row r="38" spans="2:255" ht="12.75" x14ac:dyDescent="0.25">
      <c r="B38" s="42" t="s">
        <v>98</v>
      </c>
      <c r="C38" s="16" t="s">
        <v>101</v>
      </c>
      <c r="D38" s="96">
        <v>0.25</v>
      </c>
      <c r="E38" s="42" t="s">
        <v>72</v>
      </c>
      <c r="F38" s="34">
        <v>68000</v>
      </c>
      <c r="G38" s="40">
        <f t="shared" si="1"/>
        <v>17000</v>
      </c>
      <c r="I38" s="41"/>
    </row>
    <row r="39" spans="2:255" ht="12.75" x14ac:dyDescent="0.25">
      <c r="B39" s="42" t="s">
        <v>92</v>
      </c>
      <c r="C39" s="16" t="s">
        <v>102</v>
      </c>
      <c r="D39" s="97">
        <v>0.125</v>
      </c>
      <c r="E39" s="42" t="s">
        <v>73</v>
      </c>
      <c r="F39" s="34">
        <v>280000</v>
      </c>
      <c r="G39" s="40">
        <f t="shared" si="1"/>
        <v>35000</v>
      </c>
      <c r="I39" s="41"/>
    </row>
    <row r="40" spans="2:255" ht="11.25" customHeight="1" x14ac:dyDescent="0.25">
      <c r="B40" s="42" t="s">
        <v>99</v>
      </c>
      <c r="C40" s="16" t="s">
        <v>101</v>
      </c>
      <c r="D40" s="96">
        <v>0.25</v>
      </c>
      <c r="E40" s="42" t="s">
        <v>74</v>
      </c>
      <c r="F40" s="34">
        <v>140000</v>
      </c>
      <c r="G40" s="43">
        <f t="shared" si="1"/>
        <v>35000</v>
      </c>
      <c r="I40" s="41"/>
    </row>
    <row r="41" spans="2:255" ht="11.25" customHeight="1" x14ac:dyDescent="0.25">
      <c r="B41" s="100" t="s">
        <v>23</v>
      </c>
      <c r="C41" s="100"/>
      <c r="D41" s="100"/>
      <c r="E41" s="100"/>
      <c r="F41" s="100"/>
      <c r="G41" s="31">
        <f>SUM(G34:G40)</f>
        <v>227000</v>
      </c>
    </row>
    <row r="42" spans="2:255" ht="12" customHeight="1" x14ac:dyDescent="0.25">
      <c r="B42" s="81"/>
      <c r="C42" s="82"/>
      <c r="D42" s="82"/>
      <c r="E42" s="82"/>
      <c r="F42" s="32"/>
      <c r="G42" s="32"/>
    </row>
    <row r="43" spans="2:255" ht="12" customHeight="1" x14ac:dyDescent="0.25">
      <c r="B43" s="110" t="s">
        <v>24</v>
      </c>
      <c r="C43" s="111"/>
      <c r="D43" s="111"/>
      <c r="E43" s="111"/>
      <c r="F43" s="111"/>
      <c r="G43" s="112"/>
    </row>
    <row r="44" spans="2:255" s="6" customFormat="1" ht="24" customHeight="1" x14ac:dyDescent="0.25">
      <c r="B44" s="4" t="s">
        <v>25</v>
      </c>
      <c r="C44" s="4" t="s">
        <v>26</v>
      </c>
      <c r="D44" s="4" t="s">
        <v>112</v>
      </c>
      <c r="E44" s="4" t="s">
        <v>17</v>
      </c>
      <c r="F44" s="4" t="s">
        <v>18</v>
      </c>
      <c r="G44" s="4" t="s">
        <v>19</v>
      </c>
      <c r="H44" s="5"/>
      <c r="I44" s="5"/>
      <c r="J44" s="5"/>
      <c r="K44" s="8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</row>
    <row r="45" spans="2:255" s="45" customFormat="1" ht="12.75" customHeight="1" x14ac:dyDescent="0.25">
      <c r="B45" s="107" t="s">
        <v>54</v>
      </c>
      <c r="C45" s="108"/>
      <c r="D45" s="108"/>
      <c r="E45" s="108"/>
      <c r="F45" s="108"/>
      <c r="G45" s="109"/>
      <c r="H45" s="46"/>
      <c r="I45" s="46"/>
      <c r="J45" s="46"/>
      <c r="K45" s="47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</row>
    <row r="46" spans="2:255" s="45" customFormat="1" ht="12.75" x14ac:dyDescent="0.25">
      <c r="B46" s="38" t="s">
        <v>75</v>
      </c>
      <c r="C46" s="38" t="s">
        <v>76</v>
      </c>
      <c r="D46" s="48">
        <v>180</v>
      </c>
      <c r="E46" s="38" t="s">
        <v>77</v>
      </c>
      <c r="F46" s="49">
        <v>540</v>
      </c>
      <c r="G46" s="49">
        <f>D46*F46</f>
        <v>97200</v>
      </c>
      <c r="H46" s="46"/>
      <c r="I46" s="46"/>
      <c r="J46" s="46"/>
      <c r="K46" s="47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</row>
    <row r="47" spans="2:255" s="45" customFormat="1" ht="12.75" x14ac:dyDescent="0.25">
      <c r="B47" s="38" t="s">
        <v>95</v>
      </c>
      <c r="C47" s="38" t="s">
        <v>81</v>
      </c>
      <c r="D47" s="48">
        <v>1</v>
      </c>
      <c r="E47" s="38" t="s">
        <v>77</v>
      </c>
      <c r="F47" s="49">
        <v>10010</v>
      </c>
      <c r="G47" s="49">
        <f>D47*F47</f>
        <v>10010</v>
      </c>
      <c r="H47" s="46"/>
      <c r="I47" s="46"/>
      <c r="J47" s="46"/>
      <c r="K47" s="47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</row>
    <row r="48" spans="2:255" s="45" customFormat="1" ht="12.75" customHeight="1" x14ac:dyDescent="0.25">
      <c r="B48" s="104" t="s">
        <v>27</v>
      </c>
      <c r="C48" s="105"/>
      <c r="D48" s="105"/>
      <c r="E48" s="105"/>
      <c r="F48" s="105"/>
      <c r="G48" s="10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</row>
    <row r="49" spans="2:255" s="45" customFormat="1" ht="12.75" x14ac:dyDescent="0.25">
      <c r="B49" s="38" t="s">
        <v>78</v>
      </c>
      <c r="C49" s="38" t="s">
        <v>76</v>
      </c>
      <c r="D49" s="42">
        <v>350</v>
      </c>
      <c r="E49" s="38" t="s">
        <v>63</v>
      </c>
      <c r="F49" s="49">
        <v>986</v>
      </c>
      <c r="G49" s="49">
        <f>(D49*F49)</f>
        <v>345100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</row>
    <row r="50" spans="2:255" s="45" customFormat="1" ht="12.75" x14ac:dyDescent="0.25">
      <c r="B50" s="38" t="s">
        <v>79</v>
      </c>
      <c r="C50" s="38" t="s">
        <v>76</v>
      </c>
      <c r="D50" s="42">
        <v>300</v>
      </c>
      <c r="E50" s="38" t="s">
        <v>73</v>
      </c>
      <c r="F50" s="49">
        <v>826</v>
      </c>
      <c r="G50" s="49">
        <f>(D50*F50)</f>
        <v>247800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</row>
    <row r="51" spans="2:255" s="45" customFormat="1" ht="12.75" customHeight="1" x14ac:dyDescent="0.25">
      <c r="B51" s="101" t="s">
        <v>55</v>
      </c>
      <c r="C51" s="102"/>
      <c r="D51" s="102"/>
      <c r="E51" s="102"/>
      <c r="F51" s="102"/>
      <c r="G51" s="103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</row>
    <row r="52" spans="2:255" s="45" customFormat="1" ht="12.75" x14ac:dyDescent="0.25">
      <c r="B52" s="30" t="s">
        <v>100</v>
      </c>
      <c r="C52" s="30" t="s">
        <v>80</v>
      </c>
      <c r="D52" s="50">
        <v>2.5</v>
      </c>
      <c r="E52" s="30" t="s">
        <v>94</v>
      </c>
      <c r="F52" s="51">
        <v>23990</v>
      </c>
      <c r="G52" s="51">
        <f>D52*F52</f>
        <v>59975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</row>
    <row r="53" spans="2:255" s="45" customFormat="1" ht="12.75" x14ac:dyDescent="0.25">
      <c r="B53" s="38" t="s">
        <v>58</v>
      </c>
      <c r="C53" s="38" t="s">
        <v>81</v>
      </c>
      <c r="D53" s="42">
        <v>0.5</v>
      </c>
      <c r="E53" s="38" t="s">
        <v>82</v>
      </c>
      <c r="F53" s="49">
        <v>23630</v>
      </c>
      <c r="G53" s="49">
        <f>D53*F53</f>
        <v>11815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</row>
    <row r="54" spans="2:255" s="45" customFormat="1" ht="12.75" customHeight="1" x14ac:dyDescent="0.25">
      <c r="B54" s="155" t="s">
        <v>57</v>
      </c>
      <c r="C54" s="155"/>
      <c r="D54" s="155"/>
      <c r="E54" s="155"/>
      <c r="F54" s="155"/>
      <c r="G54" s="155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</row>
    <row r="55" spans="2:255" ht="12.75" x14ac:dyDescent="0.25">
      <c r="B55" s="38" t="s">
        <v>83</v>
      </c>
      <c r="C55" s="16" t="s">
        <v>81</v>
      </c>
      <c r="D55" s="39">
        <v>0.6</v>
      </c>
      <c r="E55" s="16" t="s">
        <v>73</v>
      </c>
      <c r="F55" s="49">
        <v>297500</v>
      </c>
      <c r="G55" s="49">
        <f>D55*F55</f>
        <v>178500</v>
      </c>
    </row>
    <row r="56" spans="2:255" ht="13.5" customHeight="1" x14ac:dyDescent="0.25">
      <c r="B56" s="140" t="s">
        <v>28</v>
      </c>
      <c r="C56" s="141"/>
      <c r="D56" s="141"/>
      <c r="E56" s="141"/>
      <c r="F56" s="142"/>
      <c r="G56" s="44">
        <f>G46+G47+G49+G50+G52+G53+G55</f>
        <v>950400</v>
      </c>
    </row>
    <row r="57" spans="2:255" ht="12" customHeight="1" x14ac:dyDescent="0.25">
      <c r="B57" s="35"/>
      <c r="C57" s="36"/>
      <c r="D57" s="36"/>
      <c r="E57" s="36"/>
      <c r="F57" s="37"/>
      <c r="G57" s="37"/>
    </row>
    <row r="58" spans="2:255" ht="12" customHeight="1" x14ac:dyDescent="0.25">
      <c r="B58" s="110" t="s">
        <v>29</v>
      </c>
      <c r="C58" s="111"/>
      <c r="D58" s="111"/>
      <c r="E58" s="111"/>
      <c r="F58" s="111"/>
      <c r="G58" s="112"/>
    </row>
    <row r="59" spans="2:255" s="6" customFormat="1" ht="24" customHeight="1" x14ac:dyDescent="0.25">
      <c r="B59" s="3" t="s">
        <v>30</v>
      </c>
      <c r="C59" s="3" t="s">
        <v>26</v>
      </c>
      <c r="D59" s="4" t="s">
        <v>112</v>
      </c>
      <c r="E59" s="3" t="s">
        <v>17</v>
      </c>
      <c r="F59" s="3" t="s">
        <v>18</v>
      </c>
      <c r="G59" s="3" t="s">
        <v>19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</row>
    <row r="60" spans="2:255" ht="12.75" x14ac:dyDescent="0.25">
      <c r="B60" s="52" t="s">
        <v>103</v>
      </c>
      <c r="C60" s="52"/>
      <c r="D60" s="53"/>
      <c r="E60" s="52"/>
      <c r="F60" s="54"/>
      <c r="G60" s="54">
        <v>0</v>
      </c>
    </row>
    <row r="61" spans="2:255" ht="12.75" x14ac:dyDescent="0.25">
      <c r="B61" s="84" t="s">
        <v>31</v>
      </c>
      <c r="C61" s="85"/>
      <c r="D61" s="86"/>
      <c r="E61" s="85"/>
      <c r="F61" s="87"/>
      <c r="G61" s="88">
        <f>D61*F61</f>
        <v>0</v>
      </c>
    </row>
    <row r="62" spans="2:255" ht="13.5" customHeight="1" x14ac:dyDescent="0.25">
      <c r="B62" s="100" t="s">
        <v>32</v>
      </c>
      <c r="C62" s="100"/>
      <c r="D62" s="100"/>
      <c r="E62" s="100"/>
      <c r="F62" s="100"/>
      <c r="G62" s="31">
        <f>SUM(G60:G61)</f>
        <v>0</v>
      </c>
    </row>
    <row r="63" spans="2:255" ht="12" customHeight="1" x14ac:dyDescent="0.25">
      <c r="B63" s="89"/>
      <c r="C63" s="89"/>
      <c r="D63" s="89"/>
      <c r="E63" s="89"/>
      <c r="F63" s="90"/>
      <c r="G63" s="90"/>
    </row>
    <row r="64" spans="2:255" ht="11.25" customHeight="1" x14ac:dyDescent="0.25">
      <c r="B64" s="143" t="s">
        <v>33</v>
      </c>
      <c r="C64" s="144"/>
      <c r="D64" s="144"/>
      <c r="E64" s="144"/>
      <c r="F64" s="145"/>
      <c r="G64" s="55">
        <f>G25+G41+G56+G62</f>
        <v>1196150</v>
      </c>
    </row>
    <row r="65" spans="2:7" ht="12" customHeight="1" x14ac:dyDescent="0.25">
      <c r="B65" s="146" t="s">
        <v>34</v>
      </c>
      <c r="C65" s="147"/>
      <c r="D65" s="147"/>
      <c r="E65" s="147"/>
      <c r="F65" s="148"/>
      <c r="G65" s="56">
        <f>G64*0.05</f>
        <v>59807.5</v>
      </c>
    </row>
    <row r="66" spans="2:7" ht="12" customHeight="1" x14ac:dyDescent="0.25">
      <c r="B66" s="149" t="s">
        <v>35</v>
      </c>
      <c r="C66" s="150"/>
      <c r="D66" s="150"/>
      <c r="E66" s="150"/>
      <c r="F66" s="151"/>
      <c r="G66" s="57">
        <f>G65+G64</f>
        <v>1255957.5</v>
      </c>
    </row>
    <row r="67" spans="2:7" ht="12" customHeight="1" x14ac:dyDescent="0.25">
      <c r="B67" s="146" t="s">
        <v>36</v>
      </c>
      <c r="C67" s="147"/>
      <c r="D67" s="147"/>
      <c r="E67" s="147"/>
      <c r="F67" s="148"/>
      <c r="G67" s="56">
        <f>G11</f>
        <v>1560000</v>
      </c>
    </row>
    <row r="68" spans="2:7" ht="11.25" customHeight="1" x14ac:dyDescent="0.25">
      <c r="B68" s="152" t="s">
        <v>37</v>
      </c>
      <c r="C68" s="153"/>
      <c r="D68" s="153"/>
      <c r="E68" s="153"/>
      <c r="F68" s="154"/>
      <c r="G68" s="58">
        <f>G67-G66</f>
        <v>304042.5</v>
      </c>
    </row>
    <row r="69" spans="2:7" ht="12" customHeight="1" x14ac:dyDescent="0.25">
      <c r="B69" s="59" t="s">
        <v>59</v>
      </c>
      <c r="C69" s="60"/>
      <c r="D69" s="60"/>
      <c r="E69" s="60"/>
      <c r="F69" s="60"/>
      <c r="G69" s="61"/>
    </row>
    <row r="70" spans="2:7" ht="12.75" customHeight="1" thickBot="1" x14ac:dyDescent="0.3">
      <c r="B70" s="62"/>
      <c r="C70" s="60"/>
      <c r="D70" s="60"/>
      <c r="E70" s="60"/>
      <c r="F70" s="60"/>
      <c r="G70" s="61"/>
    </row>
    <row r="71" spans="2:7" ht="15" customHeight="1" x14ac:dyDescent="0.25">
      <c r="B71" s="119" t="s">
        <v>60</v>
      </c>
      <c r="C71" s="120"/>
      <c r="D71" s="120"/>
      <c r="E71" s="120"/>
      <c r="F71" s="121"/>
      <c r="G71" s="61"/>
    </row>
    <row r="72" spans="2:7" ht="11.25" customHeight="1" x14ac:dyDescent="0.25">
      <c r="B72" s="113" t="s">
        <v>38</v>
      </c>
      <c r="C72" s="114"/>
      <c r="D72" s="114"/>
      <c r="E72" s="114"/>
      <c r="F72" s="115"/>
      <c r="G72" s="61"/>
    </row>
    <row r="73" spans="2:7" ht="11.25" customHeight="1" x14ac:dyDescent="0.25">
      <c r="B73" s="113" t="s">
        <v>39</v>
      </c>
      <c r="C73" s="114"/>
      <c r="D73" s="114"/>
      <c r="E73" s="114"/>
      <c r="F73" s="115"/>
      <c r="G73" s="61"/>
    </row>
    <row r="74" spans="2:7" ht="12.75" x14ac:dyDescent="0.25">
      <c r="B74" s="113" t="s">
        <v>40</v>
      </c>
      <c r="C74" s="114"/>
      <c r="D74" s="114"/>
      <c r="E74" s="114"/>
      <c r="F74" s="115"/>
      <c r="G74" s="61"/>
    </row>
    <row r="75" spans="2:7" ht="11.25" customHeight="1" x14ac:dyDescent="0.25">
      <c r="B75" s="113" t="s">
        <v>41</v>
      </c>
      <c r="C75" s="114"/>
      <c r="D75" s="114"/>
      <c r="E75" s="114"/>
      <c r="F75" s="115"/>
      <c r="G75" s="61"/>
    </row>
    <row r="76" spans="2:7" ht="12.75" x14ac:dyDescent="0.25">
      <c r="B76" s="113" t="s">
        <v>42</v>
      </c>
      <c r="C76" s="114"/>
      <c r="D76" s="114"/>
      <c r="E76" s="114"/>
      <c r="F76" s="115"/>
      <c r="G76" s="61"/>
    </row>
    <row r="77" spans="2:7" ht="12" customHeight="1" thickBot="1" x14ac:dyDescent="0.3">
      <c r="B77" s="116" t="s">
        <v>43</v>
      </c>
      <c r="C77" s="117"/>
      <c r="D77" s="117"/>
      <c r="E77" s="117"/>
      <c r="F77" s="118"/>
      <c r="G77" s="61"/>
    </row>
    <row r="78" spans="2:7" ht="12.75" customHeight="1" x14ac:dyDescent="0.25">
      <c r="B78" s="62"/>
      <c r="C78" s="62"/>
      <c r="D78" s="62"/>
      <c r="E78" s="62"/>
      <c r="F78" s="62"/>
      <c r="G78" s="61"/>
    </row>
    <row r="79" spans="2:7" ht="15" customHeight="1" thickBot="1" x14ac:dyDescent="0.3">
      <c r="B79" s="126" t="s">
        <v>44</v>
      </c>
      <c r="C79" s="127"/>
      <c r="D79" s="128"/>
      <c r="E79" s="63"/>
      <c r="F79" s="63"/>
      <c r="G79" s="61"/>
    </row>
    <row r="80" spans="2:7" ht="12" customHeight="1" x14ac:dyDescent="0.25">
      <c r="B80" s="64" t="s">
        <v>30</v>
      </c>
      <c r="C80" s="65" t="s">
        <v>105</v>
      </c>
      <c r="D80" s="66" t="s">
        <v>45</v>
      </c>
      <c r="E80" s="63"/>
      <c r="F80" s="63"/>
      <c r="G80" s="61"/>
    </row>
    <row r="81" spans="2:7" ht="12" customHeight="1" x14ac:dyDescent="0.25">
      <c r="B81" s="67" t="s">
        <v>46</v>
      </c>
      <c r="C81" s="98">
        <f>G25</f>
        <v>18750</v>
      </c>
      <c r="D81" s="68">
        <f>(C81/C87)</f>
        <v>1.4928849105164784E-2</v>
      </c>
      <c r="E81" s="63"/>
      <c r="F81" s="63"/>
      <c r="G81" s="61" t="s">
        <v>52</v>
      </c>
    </row>
    <row r="82" spans="2:7" ht="12" customHeight="1" x14ac:dyDescent="0.25">
      <c r="B82" s="67" t="s">
        <v>47</v>
      </c>
      <c r="C82" s="98">
        <f>G30</f>
        <v>0</v>
      </c>
      <c r="D82" s="68">
        <v>0</v>
      </c>
      <c r="E82" s="63"/>
      <c r="F82" s="63"/>
      <c r="G82" s="61"/>
    </row>
    <row r="83" spans="2:7" ht="12" customHeight="1" x14ac:dyDescent="0.25">
      <c r="B83" s="67" t="s">
        <v>48</v>
      </c>
      <c r="C83" s="98">
        <f>G41</f>
        <v>227000</v>
      </c>
      <c r="D83" s="68">
        <f>(C83/C87)</f>
        <v>0.18073859983319499</v>
      </c>
      <c r="E83" s="63"/>
      <c r="F83" s="63"/>
      <c r="G83" s="61"/>
    </row>
    <row r="84" spans="2:7" ht="12" customHeight="1" x14ac:dyDescent="0.25">
      <c r="B84" s="67" t="s">
        <v>25</v>
      </c>
      <c r="C84" s="98">
        <f>G56</f>
        <v>950400</v>
      </c>
      <c r="D84" s="68">
        <f>(C84/C87)</f>
        <v>0.75671350344259258</v>
      </c>
      <c r="E84" s="63"/>
      <c r="F84" s="63"/>
      <c r="G84" s="61"/>
    </row>
    <row r="85" spans="2:7" ht="12" customHeight="1" x14ac:dyDescent="0.25">
      <c r="B85" s="67" t="s">
        <v>49</v>
      </c>
      <c r="C85" s="98">
        <f>G62</f>
        <v>0</v>
      </c>
      <c r="D85" s="68">
        <f>(C85/C87)</f>
        <v>0</v>
      </c>
      <c r="E85" s="69"/>
      <c r="F85" s="69"/>
      <c r="G85" s="61"/>
    </row>
    <row r="86" spans="2:7" ht="12" customHeight="1" x14ac:dyDescent="0.25">
      <c r="B86" s="67" t="s">
        <v>50</v>
      </c>
      <c r="C86" s="98">
        <f>G65</f>
        <v>59807.5</v>
      </c>
      <c r="D86" s="68">
        <f>(C86/C87)</f>
        <v>4.7619047619047616E-2</v>
      </c>
      <c r="E86" s="69"/>
      <c r="F86" s="69"/>
      <c r="G86" s="61"/>
    </row>
    <row r="87" spans="2:7" ht="12.75" customHeight="1" thickBot="1" x14ac:dyDescent="0.3">
      <c r="B87" s="70" t="s">
        <v>106</v>
      </c>
      <c r="C87" s="99">
        <f>SUM(C81:C86)</f>
        <v>1255957.5</v>
      </c>
      <c r="D87" s="71">
        <f>SUM(D81:D86)</f>
        <v>1</v>
      </c>
      <c r="E87" s="69"/>
      <c r="F87" s="69"/>
      <c r="G87" s="61"/>
    </row>
    <row r="88" spans="2:7" ht="12" customHeight="1" x14ac:dyDescent="0.25">
      <c r="B88" s="62"/>
      <c r="C88" s="60"/>
      <c r="D88" s="60"/>
      <c r="E88" s="60"/>
      <c r="F88" s="60"/>
      <c r="G88" s="61"/>
    </row>
    <row r="89" spans="2:7" ht="15.75" customHeight="1" thickBot="1" x14ac:dyDescent="0.3">
      <c r="B89" s="123" t="s">
        <v>53</v>
      </c>
      <c r="C89" s="124"/>
      <c r="D89" s="124"/>
      <c r="E89" s="125"/>
      <c r="F89" s="72"/>
      <c r="G89" s="61"/>
    </row>
    <row r="90" spans="2:7" ht="12.75" x14ac:dyDescent="0.25">
      <c r="B90" s="73" t="s">
        <v>107</v>
      </c>
      <c r="C90" s="74">
        <v>5500</v>
      </c>
      <c r="D90" s="74">
        <v>6000</v>
      </c>
      <c r="E90" s="75">
        <v>6500</v>
      </c>
      <c r="F90" s="76"/>
      <c r="G90" s="77"/>
    </row>
    <row r="91" spans="2:7" ht="13.5" thickBot="1" x14ac:dyDescent="0.3">
      <c r="B91" s="70" t="s">
        <v>108</v>
      </c>
      <c r="C91" s="99">
        <f>G66/C90</f>
        <v>228.35590909090908</v>
      </c>
      <c r="D91" s="99">
        <f>G66/D90</f>
        <v>209.32624999999999</v>
      </c>
      <c r="E91" s="99">
        <f>G66/E90</f>
        <v>193.22423076923076</v>
      </c>
      <c r="F91" s="76"/>
      <c r="G91" s="77"/>
    </row>
    <row r="92" spans="2:7" ht="12.75" x14ac:dyDescent="0.25">
      <c r="B92" s="122" t="s">
        <v>51</v>
      </c>
      <c r="C92" s="122"/>
      <c r="D92" s="122"/>
      <c r="E92" s="122"/>
      <c r="F92" s="62"/>
      <c r="G92" s="62"/>
    </row>
  </sheetData>
  <mergeCells count="37">
    <mergeCell ref="E14:F14"/>
    <mergeCell ref="B16:G16"/>
    <mergeCell ref="B18:G18"/>
    <mergeCell ref="B58:G58"/>
    <mergeCell ref="B72:F72"/>
    <mergeCell ref="B56:F56"/>
    <mergeCell ref="B62:F62"/>
    <mergeCell ref="B64:F64"/>
    <mergeCell ref="B65:F65"/>
    <mergeCell ref="B66:F66"/>
    <mergeCell ref="B68:F68"/>
    <mergeCell ref="B67:F67"/>
    <mergeCell ref="B54:G54"/>
    <mergeCell ref="B32:G32"/>
    <mergeCell ref="B30:F30"/>
    <mergeCell ref="B27:G27"/>
    <mergeCell ref="E12:F12"/>
    <mergeCell ref="E10:F10"/>
    <mergeCell ref="E9:F9"/>
    <mergeCell ref="E8:F8"/>
    <mergeCell ref="E13:F13"/>
    <mergeCell ref="E11:F11"/>
    <mergeCell ref="B75:F75"/>
    <mergeCell ref="B76:F76"/>
    <mergeCell ref="B77:F77"/>
    <mergeCell ref="B71:F71"/>
    <mergeCell ref="B92:E92"/>
    <mergeCell ref="B89:E89"/>
    <mergeCell ref="B79:D79"/>
    <mergeCell ref="B73:F73"/>
    <mergeCell ref="B74:F74"/>
    <mergeCell ref="B25:F25"/>
    <mergeCell ref="B51:G51"/>
    <mergeCell ref="B48:G48"/>
    <mergeCell ref="B45:G45"/>
    <mergeCell ref="B43:G43"/>
    <mergeCell ref="B41:F41"/>
  </mergeCells>
  <printOptions horizontalCentered="1"/>
  <pageMargins left="0.74803149606299213" right="0.74803149606299213" top="0.98425196850393704" bottom="0.98425196850393704" header="0" footer="0"/>
  <pageSetup scale="97" orientation="portrait" r:id="rId1"/>
  <headerFooter>
    <oddFooter>&amp;C&amp;"Helvetica Neue,Regular"&amp;12&amp;K000000&amp;P</oddFooter>
  </headerFooter>
  <rowBreaks count="1" manualBreakCount="1">
    <brk id="4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Zuniga Herrera Teresa de Jesus</cp:lastModifiedBy>
  <cp:lastPrinted>2023-03-30T14:59:25Z</cp:lastPrinted>
  <dcterms:created xsi:type="dcterms:W3CDTF">2020-11-27T12:49:26Z</dcterms:created>
  <dcterms:modified xsi:type="dcterms:W3CDTF">2023-03-31T19:52:06Z</dcterms:modified>
</cp:coreProperties>
</file>