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AVENA SUPLEMENTARI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0" i="1" l="1"/>
  <c r="G50" i="1"/>
  <c r="C73" i="1" s="1"/>
  <c r="F48" i="1"/>
  <c r="F43" i="1"/>
  <c r="G43" i="1" s="1"/>
  <c r="F42" i="1"/>
  <c r="G42" i="1" s="1"/>
  <c r="F40" i="1"/>
  <c r="G40" i="1" s="1"/>
  <c r="F34" i="1"/>
  <c r="G34" i="1" s="1"/>
  <c r="F33" i="1"/>
  <c r="G33" i="1" s="1"/>
  <c r="F32" i="1"/>
  <c r="G32" i="1" s="1"/>
  <c r="G35" i="1" s="1"/>
  <c r="C71" i="1" s="1"/>
  <c r="F22" i="1"/>
  <c r="G22" i="1" s="1"/>
  <c r="F21" i="1"/>
  <c r="G21" i="1" s="1"/>
  <c r="F20" i="1"/>
  <c r="G20" i="1" s="1"/>
  <c r="G10" i="1"/>
  <c r="G8" i="1"/>
  <c r="G11" i="1" s="1"/>
  <c r="G55" i="1" s="1"/>
  <c r="G23" i="1" l="1"/>
  <c r="G44" i="1"/>
  <c r="C72" i="1" s="1"/>
  <c r="G52" i="1" l="1"/>
  <c r="G53" i="1" s="1"/>
  <c r="C69" i="1"/>
  <c r="C74" i="1" l="1"/>
  <c r="G54" i="1"/>
  <c r="C80" i="1" l="1"/>
  <c r="D80" i="1"/>
  <c r="E80" i="1"/>
  <c r="G56" i="1"/>
  <c r="C75" i="1"/>
  <c r="D71" i="1" l="1"/>
  <c r="D73" i="1"/>
  <c r="D72" i="1"/>
  <c r="D69" i="1"/>
  <c r="D75" i="1" s="1"/>
  <c r="D74" i="1"/>
</calcChain>
</file>

<file path=xl/sharedStrings.xml><?xml version="1.0" encoding="utf-8"?>
<sst xmlns="http://schemas.openxmlformats.org/spreadsheetml/2006/main" count="127" uniqueCount="97">
  <si>
    <t>RUBRO O CULTIVO</t>
  </si>
  <si>
    <t>AVENA SUPLEMENTARIA</t>
  </si>
  <si>
    <t>RENDIMIENTO FARDOS/HA)</t>
  </si>
  <si>
    <t>VARIEDAD</t>
  </si>
  <si>
    <t>URANO</t>
  </si>
  <si>
    <t>FECHA ESTIMADA  PRECIO VENTA</t>
  </si>
  <si>
    <t>NIVEL TECNOLÓGICO</t>
  </si>
  <si>
    <t>MEDIO</t>
  </si>
  <si>
    <t>PRECIO ESPERADO POR FARDO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</si>
  <si>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</si>
  <si>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</si>
  <si>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</si>
  <si>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</si>
  <si>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</si>
  <si>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</si>
  <si>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</si>
  <si>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</si>
  <si>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 - YUNGAY</t>
  </si>
  <si>
    <t>FECHA DE COSECHA</t>
  </si>
  <si>
    <t>SEPT-NOV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</si>
  <si>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</si>
  <si>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</si>
  <si>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</si>
  <si>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</si>
  <si>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</si>
  <si>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</si>
  <si>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</si>
  <si>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</si>
  <si>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</si>
  <si>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</si>
  <si>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</si>
  <si>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Barbecho químico</t>
  </si>
  <si>
    <t>JH</t>
  </si>
  <si>
    <t>marzo</t>
  </si>
  <si>
    <t>Siembra</t>
  </si>
  <si>
    <t>Acarreo fardos</t>
  </si>
  <si>
    <t>octubre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</si>
  <si>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</si>
  <si>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</si>
  <si>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</si>
  <si>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</si>
  <si>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</si>
  <si>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</si>
  <si>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Rastraje</t>
  </si>
  <si>
    <t>Corte e hilerado</t>
  </si>
  <si>
    <t>sept - oct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</si>
  <si>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</si>
  <si>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</si>
  <si>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</si>
  <si>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</si>
  <si>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</si>
  <si>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</si>
  <si>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 URANO</t>
  </si>
  <si>
    <t>Kg.</t>
  </si>
  <si>
    <t>abril-mayo</t>
  </si>
  <si>
    <t>FERTILIZANTES</t>
  </si>
  <si>
    <t>mezcla 9-41-12</t>
  </si>
  <si>
    <t>Kg</t>
  </si>
  <si>
    <t>mayo-junio</t>
  </si>
  <si>
    <t>urea</t>
  </si>
  <si>
    <t>kg</t>
  </si>
  <si>
    <t>septiembre-octubre</t>
  </si>
  <si>
    <t>Subtotal Insumos</t>
  </si>
  <si>
    <t>OTROS</t>
  </si>
  <si>
    <t>Item</t>
  </si>
  <si>
    <t>Enfardado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</si>
  <si>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</si>
  <si>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</si>
  <si>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</si>
  <si>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</si>
  <si>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</si>
  <si>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</si>
  <si>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</si>
  <si>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</si>
  <si>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</si>
  <si>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</si>
  <si>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</si>
  <si>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</si>
  <si>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</si>
  <si>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</si>
  <si>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</si>
  <si>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</si>
  <si>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</si>
  <si>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</si>
  <si>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</si>
  <si>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</si>
  <si>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</si>
  <si>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</si>
  <si>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</si>
  <si>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</si>
  <si>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</si>
  <si>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</si>
  <si>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</si>
  <si>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 (*)</t>
  </si>
  <si>
    <t>(*): Este valor representa el valor mìnimo de venta del producto</t>
  </si>
  <si>
    <t>11-2023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</si>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</sst>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Helvetica Neue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19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/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/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6" fillId="3" borderId="53" xfId="0" applyNumberFormat="1" applyFont="1" applyFill="1" applyBorder="1" applyAlignment="1">
      <alignment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horizontal="center" vertical="center"/>
    </xf>
    <xf numFmtId="49" fontId="9" fillId="5" borderId="55" xfId="0" applyNumberFormat="1" applyFont="1" applyFill="1" applyBorder="1" applyAlignment="1">
      <alignment wrapText="1"/>
    </xf>
    <xf numFmtId="49" fontId="1" fillId="3" borderId="54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/>
    </xf>
    <xf numFmtId="3" fontId="4" fillId="2" borderId="55" xfId="0" applyNumberFormat="1" applyFont="1" applyFill="1" applyBorder="1"/>
    <xf numFmtId="0" fontId="4" fillId="2" borderId="55" xfId="0" applyFont="1" applyFill="1" applyBorder="1" applyAlignment="1">
      <alignment horizontal="center" wrapText="1"/>
    </xf>
    <xf numFmtId="165" fontId="4" fillId="2" borderId="55" xfId="0" applyNumberFormat="1" applyFont="1" applyFill="1" applyBorder="1"/>
    <xf numFmtId="0" fontId="19" fillId="0" borderId="0" xfId="0" applyNumberFormat="1" applyFont="1"/>
    <xf numFmtId="0" fontId="21" fillId="0" borderId="52" xfId="0" applyFont="1" applyBorder="1" applyAlignment="1">
      <alignment horizontal="left" wrapText="1"/>
    </xf>
    <xf numFmtId="0" fontId="22" fillId="0" borderId="52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3" fontId="22" fillId="0" borderId="52" xfId="0" applyNumberFormat="1" applyFont="1" applyBorder="1"/>
    <xf numFmtId="0" fontId="21" fillId="0" borderId="52" xfId="0" applyFont="1" applyBorder="1" applyAlignment="1">
      <alignment horizontal="left"/>
    </xf>
    <xf numFmtId="3" fontId="21" fillId="0" borderId="52" xfId="0" applyNumberFormat="1" applyFont="1" applyBorder="1" applyAlignment="1">
      <alignment horizontal="right"/>
    </xf>
    <xf numFmtId="3" fontId="22" fillId="0" borderId="52" xfId="1" applyNumberFormat="1" applyFont="1" applyBorder="1" applyAlignment="1">
      <alignment horizontal="right"/>
    </xf>
    <xf numFmtId="168" fontId="21" fillId="0" borderId="52" xfId="0" applyNumberFormat="1" applyFont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3" fillId="0" borderId="52" xfId="0" applyNumberFormat="1" applyFont="1" applyBorder="1"/>
    <xf numFmtId="0" fontId="23" fillId="0" borderId="52" xfId="0" applyNumberFormat="1" applyFont="1" applyBorder="1" applyAlignment="1">
      <alignment horizont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4">
          <cell r="E4">
            <v>300</v>
          </cell>
        </row>
        <row r="5">
          <cell r="E5">
            <v>4500</v>
          </cell>
        </row>
        <row r="9">
          <cell r="E9">
            <v>35000</v>
          </cell>
        </row>
        <row r="13">
          <cell r="E13">
            <v>300000</v>
          </cell>
        </row>
        <row r="15">
          <cell r="E15">
            <v>450</v>
          </cell>
        </row>
        <row r="19">
          <cell r="E19">
            <v>1390</v>
          </cell>
        </row>
        <row r="20">
          <cell r="E20">
            <v>1400</v>
          </cell>
        </row>
        <row r="68">
          <cell r="E68">
            <v>1100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1"/>
  <sheetViews>
    <sheetView showGridLines="0" tabSelected="1" zoomScale="130" zoomScaleNormal="130" workbookViewId="0"/>
  </sheetViews>
  <sheetFormatPr baseColWidth="10" defaultColWidth="10.88671875" defaultRowHeight="11.25" customHeight="1"/>
  <cols>
    <col min="1" max="1" width="3.777343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>
      <c r="B1" s="2"/>
      <c r="C1" s="2"/>
      <c r="D1" s="2"/>
      <c r="E1" s="2"/>
      <c r="F1" s="2"/>
      <c r="G1" s="2"/>
    </row>
    <row r="2" spans="2:7" ht="15" customHeight="1">
      <c r="B2" s="2"/>
      <c r="C2" s="2"/>
      <c r="D2" s="2"/>
      <c r="E2" s="2"/>
      <c r="F2" s="2"/>
      <c r="G2" s="2"/>
    </row>
    <row r="3" spans="2:7" ht="15" customHeight="1">
      <c r="B3" s="2"/>
      <c r="C3" s="2"/>
      <c r="D3" s="2"/>
      <c r="E3" s="2"/>
      <c r="F3" s="2"/>
      <c r="G3" s="2"/>
    </row>
    <row r="4" spans="2:7" ht="15" customHeight="1">
      <c r="B4" s="2"/>
      <c r="C4" s="2"/>
      <c r="D4" s="2"/>
      <c r="E4" s="2"/>
      <c r="F4" s="2"/>
      <c r="G4" s="2"/>
    </row>
    <row r="5" spans="2:7" ht="15" customHeight="1">
      <c r="B5" s="2"/>
      <c r="C5" s="2"/>
      <c r="D5" s="2"/>
      <c r="E5" s="2"/>
      <c r="F5" s="2"/>
      <c r="G5" s="2"/>
    </row>
    <row r="6" spans="2:7" ht="15" customHeight="1">
      <c r="B6" s="2"/>
      <c r="C6" s="2"/>
      <c r="D6" s="2"/>
      <c r="E6" s="2"/>
      <c r="F6" s="2"/>
      <c r="G6" s="2"/>
    </row>
    <row r="7" spans="2:7" ht="15" customHeight="1">
      <c r="B7" s="3"/>
      <c r="C7" s="4"/>
      <c r="D7" s="2"/>
      <c r="E7" s="4"/>
      <c r="F7" s="4"/>
      <c r="G7" s="4"/>
    </row>
    <row r="8" spans="2:7" ht="12" customHeight="1">
      <c r="B8" s="5" t="s">
        <v>0</v>
      </c>
      <c r="C8" s="6" t="s">
        <v>1</v>
      </c>
      <c r="D8" s="7"/>
      <c r="E8" s="152" t="s">
        <v>2</v>
      </c>
      <c r="F8" s="153"/>
      <c r="G8" s="8">
        <f>+'[1]Valores Insumos'!E4</f>
        <v>300</v>
      </c>
    </row>
    <row r="9" spans="2:7" ht="38.25" customHeight="1">
      <c r="B9" s="9" t="s">
        <v>3</v>
      </c>
      <c r="C9" s="10" t="s">
        <v>4</v>
      </c>
      <c r="D9" s="138"/>
      <c r="E9" s="150" t="s">
        <v>5</v>
      </c>
      <c r="F9" s="151"/>
      <c r="G9" s="139" t="s">
        <v>95</v>
      </c>
    </row>
    <row r="10" spans="2:7" ht="18" customHeight="1">
      <c r="B10" s="9" t="s">
        <v>6</v>
      </c>
      <c r="C10" s="139" t="s">
        <v>7</v>
      </c>
      <c r="D10" s="138"/>
      <c r="E10" s="150" t="s">
        <v>8</v>
      </c>
      <c r="F10" s="151"/>
      <c r="G10" s="140">
        <f>+'[1]Valores Insumos'!E5</f>
        <v>4500</v>
      </c>
    </row>
    <row r="11" spans="2:7" ht="11.25" customHeight="1">
      <c r="B11" s="9" t="s">
        <v>9</v>
      </c>
      <c r="C11" s="141" t="s">
        <v>10</v>
      </c>
      <c r="D11" s="138"/>
      <c r="E11" s="146" t="s">
        <v>11</v>
      </c>
      <c r="F11" s="147"/>
      <c r="G11" s="142">
        <f>(G8*G10)</f>
        <v>1350000</v>
      </c>
    </row>
    <row r="12" spans="2:7" ht="11.25" customHeight="1">
      <c r="B12" s="9" t="s">
        <v>12</v>
      </c>
      <c r="C12" s="139" t="s">
        <v>13</v>
      </c>
      <c r="D12" s="138"/>
      <c r="E12" s="150" t="s">
        <v>14</v>
      </c>
      <c r="F12" s="151"/>
      <c r="G12" s="139" t="s">
        <v>15</v>
      </c>
    </row>
    <row r="13" spans="2:7" ht="13.5" customHeight="1">
      <c r="B13" s="9" t="s">
        <v>16</v>
      </c>
      <c r="C13" s="139" t="s">
        <v>17</v>
      </c>
      <c r="D13" s="138"/>
      <c r="E13" s="150" t="s">
        <v>18</v>
      </c>
      <c r="F13" s="151"/>
      <c r="G13" s="139" t="s">
        <v>19</v>
      </c>
    </row>
    <row r="14" spans="2:7" ht="25.5" customHeight="1">
      <c r="B14" s="9" t="s">
        <v>20</v>
      </c>
      <c r="C14" s="143">
        <v>44986</v>
      </c>
      <c r="D14" s="138"/>
      <c r="E14" s="154" t="s">
        <v>21</v>
      </c>
      <c r="F14" s="155"/>
      <c r="G14" s="141" t="s">
        <v>22</v>
      </c>
    </row>
    <row r="15" spans="2:7" ht="12" customHeight="1">
      <c r="B15" s="13"/>
      <c r="C15" s="14"/>
      <c r="D15" s="15"/>
      <c r="E15" s="16"/>
      <c r="F15" s="16"/>
      <c r="G15" s="17"/>
    </row>
    <row r="16" spans="2:7" ht="12" customHeight="1">
      <c r="B16" s="156" t="s">
        <v>23</v>
      </c>
      <c r="C16" s="157"/>
      <c r="D16" s="157"/>
      <c r="E16" s="157"/>
      <c r="F16" s="157"/>
      <c r="G16" s="157"/>
    </row>
    <row r="17" spans="2:7" ht="12" customHeight="1">
      <c r="B17" s="18"/>
      <c r="C17" s="19"/>
      <c r="D17" s="19"/>
      <c r="E17" s="19"/>
      <c r="F17" s="20"/>
      <c r="G17" s="20"/>
    </row>
    <row r="18" spans="2:7" ht="12" customHeight="1">
      <c r="B18" s="21" t="s">
        <v>24</v>
      </c>
      <c r="C18" s="22"/>
      <c r="D18" s="23"/>
      <c r="E18" s="23"/>
      <c r="F18" s="23"/>
      <c r="G18" s="23"/>
    </row>
    <row r="19" spans="2:7" ht="24" customHeight="1">
      <c r="B19" s="24" t="s">
        <v>25</v>
      </c>
      <c r="C19" s="24" t="s">
        <v>26</v>
      </c>
      <c r="D19" s="24" t="s">
        <v>27</v>
      </c>
      <c r="E19" s="24" t="s">
        <v>28</v>
      </c>
      <c r="F19" s="24" t="s">
        <v>29</v>
      </c>
      <c r="G19" s="24" t="s">
        <v>30</v>
      </c>
    </row>
    <row r="20" spans="2:7" ht="12.75" customHeight="1">
      <c r="B20" s="130" t="s">
        <v>31</v>
      </c>
      <c r="C20" s="131" t="s">
        <v>32</v>
      </c>
      <c r="D20" s="131">
        <v>0.5</v>
      </c>
      <c r="E20" s="132" t="s">
        <v>33</v>
      </c>
      <c r="F20" s="133">
        <f>+'[1]Valores Insumos'!$E$9</f>
        <v>35000</v>
      </c>
      <c r="G20" s="133">
        <f>D20*F20</f>
        <v>17500</v>
      </c>
    </row>
    <row r="21" spans="2:7" ht="12.75" customHeight="1">
      <c r="B21" s="134" t="s">
        <v>34</v>
      </c>
      <c r="C21" s="131" t="s">
        <v>32</v>
      </c>
      <c r="D21" s="131">
        <v>0.5</v>
      </c>
      <c r="E21" s="132" t="s">
        <v>33</v>
      </c>
      <c r="F21" s="133">
        <f>+'[1]Valores Insumos'!$E$9</f>
        <v>35000</v>
      </c>
      <c r="G21" s="133">
        <f t="shared" ref="G21:G22" si="0">D21*F21</f>
        <v>17500</v>
      </c>
    </row>
    <row r="22" spans="2:7" ht="17.25" customHeight="1">
      <c r="B22" s="134" t="s">
        <v>35</v>
      </c>
      <c r="C22" s="132" t="s">
        <v>32</v>
      </c>
      <c r="D22" s="132">
        <v>1</v>
      </c>
      <c r="E22" s="132" t="s">
        <v>36</v>
      </c>
      <c r="F22" s="133">
        <f>+'[1]Valores Insumos'!$E$9</f>
        <v>35000</v>
      </c>
      <c r="G22" s="133">
        <f t="shared" si="0"/>
        <v>35000</v>
      </c>
    </row>
    <row r="23" spans="2:7" ht="12.75" customHeight="1">
      <c r="B23" s="25" t="s">
        <v>37</v>
      </c>
      <c r="C23" s="26"/>
      <c r="D23" s="26"/>
      <c r="E23" s="26"/>
      <c r="F23" s="27"/>
      <c r="G23" s="28">
        <f>SUM(G20:G22)</f>
        <v>70000</v>
      </c>
    </row>
    <row r="24" spans="2:7" ht="12" customHeight="1">
      <c r="B24" s="18"/>
      <c r="C24" s="20"/>
      <c r="D24" s="20"/>
      <c r="E24" s="20"/>
      <c r="F24" s="29"/>
      <c r="G24" s="29"/>
    </row>
    <row r="25" spans="2:7" ht="12" customHeight="1">
      <c r="B25" s="30" t="s">
        <v>38</v>
      </c>
      <c r="C25" s="31"/>
      <c r="D25" s="32"/>
      <c r="E25" s="32"/>
      <c r="F25" s="33"/>
      <c r="G25" s="33"/>
    </row>
    <row r="26" spans="2:7" ht="24" customHeight="1">
      <c r="B26" s="34" t="s">
        <v>25</v>
      </c>
      <c r="C26" s="35" t="s">
        <v>26</v>
      </c>
      <c r="D26" s="35" t="s">
        <v>27</v>
      </c>
      <c r="E26" s="34" t="s">
        <v>28</v>
      </c>
      <c r="F26" s="35" t="s">
        <v>29</v>
      </c>
      <c r="G26" s="34" t="s">
        <v>30</v>
      </c>
    </row>
    <row r="27" spans="2:7" ht="12" customHeight="1">
      <c r="B27" s="36"/>
      <c r="C27" s="37" t="s">
        <v>96</v>
      </c>
      <c r="D27" s="37"/>
      <c r="E27" s="37"/>
      <c r="F27" s="36"/>
      <c r="G27" s="36"/>
    </row>
    <row r="28" spans="2:7" ht="12" customHeight="1">
      <c r="B28" s="38" t="s">
        <v>39</v>
      </c>
      <c r="C28" s="39"/>
      <c r="D28" s="39"/>
      <c r="E28" s="39"/>
      <c r="F28" s="40"/>
      <c r="G28" s="40"/>
    </row>
    <row r="29" spans="2:7" ht="12" customHeight="1">
      <c r="B29" s="41"/>
      <c r="C29" s="42"/>
      <c r="D29" s="42"/>
      <c r="E29" s="42"/>
      <c r="F29" s="43"/>
      <c r="G29" s="43"/>
    </row>
    <row r="30" spans="2:7" ht="12" customHeight="1">
      <c r="B30" s="30" t="s">
        <v>40</v>
      </c>
      <c r="C30" s="31"/>
      <c r="D30" s="32"/>
      <c r="E30" s="32"/>
      <c r="F30" s="33"/>
      <c r="G30" s="33"/>
    </row>
    <row r="31" spans="2:7" ht="24" customHeight="1"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2:7" ht="12.75" customHeight="1">
      <c r="B32" s="134" t="s">
        <v>41</v>
      </c>
      <c r="C32" s="132" t="s">
        <v>42</v>
      </c>
      <c r="D32" s="137">
        <v>0.125</v>
      </c>
      <c r="E32" s="132" t="s">
        <v>33</v>
      </c>
      <c r="F32" s="135">
        <f>+'[1]Valores Insumos'!$E$13</f>
        <v>300000</v>
      </c>
      <c r="G32" s="136">
        <f>D32*F32</f>
        <v>37500</v>
      </c>
    </row>
    <row r="33" spans="2:11" ht="12.75" customHeight="1">
      <c r="B33" s="134" t="s">
        <v>43</v>
      </c>
      <c r="C33" s="132" t="s">
        <v>42</v>
      </c>
      <c r="D33" s="137">
        <v>0.125</v>
      </c>
      <c r="E33" s="132" t="s">
        <v>33</v>
      </c>
      <c r="F33" s="135">
        <f>+'[1]Valores Insumos'!$E$13*0.9</f>
        <v>270000</v>
      </c>
      <c r="G33" s="136">
        <f t="shared" ref="G33:G34" si="1">D33*F33</f>
        <v>33750</v>
      </c>
    </row>
    <row r="34" spans="2:11" ht="12.75" customHeight="1">
      <c r="B34" s="134" t="s">
        <v>44</v>
      </c>
      <c r="C34" s="132" t="s">
        <v>42</v>
      </c>
      <c r="D34" s="137">
        <v>0.125</v>
      </c>
      <c r="E34" s="132" t="s">
        <v>45</v>
      </c>
      <c r="F34" s="135">
        <f>+'[1]Valores Insumos'!$E$13*0.8</f>
        <v>240000</v>
      </c>
      <c r="G34" s="136">
        <f t="shared" si="1"/>
        <v>30000</v>
      </c>
    </row>
    <row r="35" spans="2:11" ht="12.75" customHeight="1">
      <c r="B35" s="118" t="s">
        <v>46</v>
      </c>
      <c r="C35" s="119"/>
      <c r="D35" s="119"/>
      <c r="E35" s="119"/>
      <c r="F35" s="120"/>
      <c r="G35" s="121">
        <f>SUM(G32:G34)</f>
        <v>101250</v>
      </c>
    </row>
    <row r="36" spans="2:11" ht="12" customHeight="1">
      <c r="B36" s="41"/>
      <c r="C36" s="42"/>
      <c r="D36" s="42"/>
      <c r="E36" s="42"/>
      <c r="F36" s="43"/>
      <c r="G36" s="43"/>
    </row>
    <row r="37" spans="2:11" ht="12" customHeight="1">
      <c r="B37" s="30" t="s">
        <v>47</v>
      </c>
      <c r="C37" s="31"/>
      <c r="D37" s="32"/>
      <c r="E37" s="32"/>
      <c r="F37" s="33"/>
      <c r="G37" s="33"/>
    </row>
    <row r="38" spans="2:11" ht="24" customHeight="1">
      <c r="B38" s="45" t="s">
        <v>48</v>
      </c>
      <c r="C38" s="45" t="s">
        <v>49</v>
      </c>
      <c r="D38" s="45" t="s">
        <v>50</v>
      </c>
      <c r="E38" s="45" t="s">
        <v>28</v>
      </c>
      <c r="F38" s="45" t="s">
        <v>29</v>
      </c>
      <c r="G38" s="45" t="s">
        <v>30</v>
      </c>
      <c r="K38" s="117"/>
    </row>
    <row r="39" spans="2:11" ht="12.75" customHeight="1">
      <c r="B39" s="46" t="s">
        <v>51</v>
      </c>
      <c r="C39" s="47"/>
      <c r="D39" s="47"/>
      <c r="E39" s="47"/>
      <c r="F39" s="47"/>
      <c r="G39" s="47"/>
      <c r="K39" s="117"/>
    </row>
    <row r="40" spans="2:11" ht="12.75" customHeight="1">
      <c r="B40" s="11" t="s">
        <v>52</v>
      </c>
      <c r="C40" s="48" t="s">
        <v>53</v>
      </c>
      <c r="D40" s="49">
        <v>200</v>
      </c>
      <c r="E40" s="48" t="s">
        <v>54</v>
      </c>
      <c r="F40" s="50">
        <f>+'[1]Valores Insumos'!E15</f>
        <v>450</v>
      </c>
      <c r="G40" s="133">
        <f>D40*F40</f>
        <v>90000</v>
      </c>
    </row>
    <row r="41" spans="2:11" ht="12.75" customHeight="1">
      <c r="B41" s="51" t="s">
        <v>55</v>
      </c>
      <c r="C41" s="52"/>
      <c r="D41" s="12"/>
      <c r="E41" s="52"/>
      <c r="F41" s="50"/>
      <c r="G41" s="133"/>
    </row>
    <row r="42" spans="2:11" ht="12.75" customHeight="1">
      <c r="B42" s="11" t="s">
        <v>56</v>
      </c>
      <c r="C42" s="48" t="s">
        <v>57</v>
      </c>
      <c r="D42" s="49">
        <v>300</v>
      </c>
      <c r="E42" s="48" t="s">
        <v>58</v>
      </c>
      <c r="F42" s="50">
        <f>+'[1]Valores Insumos'!E20</f>
        <v>1400</v>
      </c>
      <c r="G42" s="133">
        <f t="shared" ref="G42" si="2">D42*F42</f>
        <v>420000</v>
      </c>
    </row>
    <row r="43" spans="2:11" ht="12.75" customHeight="1">
      <c r="B43" s="11" t="s">
        <v>59</v>
      </c>
      <c r="C43" s="48" t="s">
        <v>60</v>
      </c>
      <c r="D43" s="49">
        <v>100</v>
      </c>
      <c r="E43" s="48" t="s">
        <v>61</v>
      </c>
      <c r="F43" s="50">
        <f>+'[1]Valores Insumos'!E19</f>
        <v>1390</v>
      </c>
      <c r="G43" s="133">
        <f>D43*F43</f>
        <v>139000</v>
      </c>
    </row>
    <row r="44" spans="2:11" ht="13.5" customHeight="1">
      <c r="B44" s="53" t="s">
        <v>62</v>
      </c>
      <c r="C44" s="54"/>
      <c r="D44" s="54"/>
      <c r="E44" s="54"/>
      <c r="F44" s="55"/>
      <c r="G44" s="56">
        <f>SUM(G39:G43)</f>
        <v>649000</v>
      </c>
    </row>
    <row r="45" spans="2:11" ht="12" customHeight="1">
      <c r="B45" s="41"/>
      <c r="C45" s="42"/>
      <c r="D45" s="42"/>
      <c r="E45" s="57"/>
      <c r="F45" s="43"/>
      <c r="G45" s="43"/>
    </row>
    <row r="46" spans="2:11" ht="12" customHeight="1">
      <c r="B46" s="30" t="s">
        <v>63</v>
      </c>
      <c r="C46" s="31"/>
      <c r="D46" s="32"/>
      <c r="E46" s="32"/>
      <c r="F46" s="33"/>
      <c r="G46" s="33"/>
    </row>
    <row r="47" spans="2:11" ht="24" customHeight="1">
      <c r="B47" s="122" t="s">
        <v>64</v>
      </c>
      <c r="C47" s="124" t="s">
        <v>49</v>
      </c>
      <c r="D47" s="124" t="s">
        <v>50</v>
      </c>
      <c r="E47" s="122" t="s">
        <v>28</v>
      </c>
      <c r="F47" s="124" t="s">
        <v>29</v>
      </c>
      <c r="G47" s="122" t="s">
        <v>30</v>
      </c>
    </row>
    <row r="48" spans="2:11" ht="24" customHeight="1">
      <c r="B48" s="144" t="s">
        <v>65</v>
      </c>
      <c r="C48" s="145" t="s">
        <v>66</v>
      </c>
      <c r="D48" s="49">
        <v>300</v>
      </c>
      <c r="E48" s="48" t="s">
        <v>45</v>
      </c>
      <c r="F48" s="50">
        <f>+'[1]Valores Insumos'!E68</f>
        <v>1100</v>
      </c>
      <c r="G48" s="133">
        <v>240000</v>
      </c>
      <c r="H48" s="129"/>
    </row>
    <row r="49" spans="2:7" ht="19.5" customHeight="1">
      <c r="B49" s="123" t="s">
        <v>67</v>
      </c>
      <c r="C49" s="125"/>
      <c r="D49" s="126"/>
      <c r="E49" s="127"/>
      <c r="F49" s="128"/>
      <c r="G49" s="126"/>
    </row>
    <row r="50" spans="2:7" ht="13.5" customHeight="1">
      <c r="B50" s="58" t="s">
        <v>68</v>
      </c>
      <c r="C50" s="59"/>
      <c r="D50" s="59"/>
      <c r="E50" s="59"/>
      <c r="F50" s="60"/>
      <c r="G50" s="61">
        <f>SUM(G48:G49)</f>
        <v>240000</v>
      </c>
    </row>
    <row r="51" spans="2:7" ht="12" customHeight="1">
      <c r="B51" s="76"/>
      <c r="C51" s="76"/>
      <c r="D51" s="76"/>
      <c r="E51" s="76"/>
      <c r="F51" s="77"/>
      <c r="G51" s="77"/>
    </row>
    <row r="52" spans="2:7" ht="12" customHeight="1">
      <c r="B52" s="78" t="s">
        <v>69</v>
      </c>
      <c r="C52" s="79"/>
      <c r="D52" s="79"/>
      <c r="E52" s="79"/>
      <c r="F52" s="79"/>
      <c r="G52" s="80">
        <f>G23+G35+G44+G50+G27</f>
        <v>1060250</v>
      </c>
    </row>
    <row r="53" spans="2:7" ht="12" customHeight="1">
      <c r="B53" s="81" t="s">
        <v>70</v>
      </c>
      <c r="C53" s="63"/>
      <c r="D53" s="63"/>
      <c r="E53" s="63"/>
      <c r="F53" s="63"/>
      <c r="G53" s="82">
        <f>G52*0.05</f>
        <v>53012.5</v>
      </c>
    </row>
    <row r="54" spans="2:7" ht="12" customHeight="1">
      <c r="B54" s="83" t="s">
        <v>71</v>
      </c>
      <c r="C54" s="62"/>
      <c r="D54" s="62"/>
      <c r="E54" s="62"/>
      <c r="F54" s="62"/>
      <c r="G54" s="84">
        <f>G53+G52</f>
        <v>1113262.5</v>
      </c>
    </row>
    <row r="55" spans="2:7" ht="12" customHeight="1">
      <c r="B55" s="81" t="s">
        <v>72</v>
      </c>
      <c r="C55" s="63"/>
      <c r="D55" s="63"/>
      <c r="E55" s="63"/>
      <c r="F55" s="63"/>
      <c r="G55" s="82">
        <f>G11</f>
        <v>1350000</v>
      </c>
    </row>
    <row r="56" spans="2:7" ht="12" customHeight="1">
      <c r="B56" s="85" t="s">
        <v>73</v>
      </c>
      <c r="C56" s="86"/>
      <c r="D56" s="86"/>
      <c r="E56" s="86"/>
      <c r="F56" s="86"/>
      <c r="G56" s="87">
        <f>G55-G54</f>
        <v>236737.5</v>
      </c>
    </row>
    <row r="57" spans="2:7" ht="12" customHeight="1">
      <c r="B57" s="74" t="s">
        <v>74</v>
      </c>
      <c r="C57" s="75"/>
      <c r="D57" s="75"/>
      <c r="E57" s="75"/>
      <c r="F57" s="75"/>
      <c r="G57" s="71"/>
    </row>
    <row r="58" spans="2:7" ht="12.75" customHeight="1" thickBot="1">
      <c r="B58" s="88"/>
      <c r="C58" s="75"/>
      <c r="D58" s="75"/>
      <c r="E58" s="75"/>
      <c r="F58" s="75"/>
      <c r="G58" s="71"/>
    </row>
    <row r="59" spans="2:7" ht="12" customHeight="1">
      <c r="B59" s="100" t="s">
        <v>75</v>
      </c>
      <c r="C59" s="101"/>
      <c r="D59" s="101"/>
      <c r="E59" s="101"/>
      <c r="F59" s="102"/>
      <c r="G59" s="71"/>
    </row>
    <row r="60" spans="2:7" ht="12" customHeight="1">
      <c r="B60" s="103" t="s">
        <v>76</v>
      </c>
      <c r="C60" s="73"/>
      <c r="D60" s="73"/>
      <c r="E60" s="73"/>
      <c r="F60" s="104"/>
      <c r="G60" s="71"/>
    </row>
    <row r="61" spans="2:7" ht="12" customHeight="1">
      <c r="B61" s="103" t="s">
        <v>77</v>
      </c>
      <c r="C61" s="73"/>
      <c r="D61" s="73"/>
      <c r="E61" s="73"/>
      <c r="F61" s="104"/>
      <c r="G61" s="71"/>
    </row>
    <row r="62" spans="2:7" ht="12" customHeight="1">
      <c r="B62" s="103" t="s">
        <v>78</v>
      </c>
      <c r="C62" s="73"/>
      <c r="D62" s="73"/>
      <c r="E62" s="73"/>
      <c r="F62" s="104"/>
      <c r="G62" s="71"/>
    </row>
    <row r="63" spans="2:7" ht="12" customHeight="1">
      <c r="B63" s="103" t="s">
        <v>79</v>
      </c>
      <c r="C63" s="73"/>
      <c r="D63" s="73"/>
      <c r="E63" s="73"/>
      <c r="F63" s="104"/>
      <c r="G63" s="71"/>
    </row>
    <row r="64" spans="2:7" ht="12" customHeight="1">
      <c r="B64" s="103" t="s">
        <v>80</v>
      </c>
      <c r="C64" s="73"/>
      <c r="D64" s="73"/>
      <c r="E64" s="73"/>
      <c r="F64" s="104"/>
      <c r="G64" s="71"/>
    </row>
    <row r="65" spans="2:7" ht="12.75" customHeight="1" thickBot="1">
      <c r="B65" s="105" t="s">
        <v>81</v>
      </c>
      <c r="C65" s="106"/>
      <c r="D65" s="106"/>
      <c r="E65" s="106"/>
      <c r="F65" s="107"/>
      <c r="G65" s="71"/>
    </row>
    <row r="66" spans="2:7" ht="12.75" customHeight="1">
      <c r="B66" s="98"/>
      <c r="C66" s="73"/>
      <c r="D66" s="73"/>
      <c r="E66" s="73"/>
      <c r="F66" s="73"/>
      <c r="G66" s="71"/>
    </row>
    <row r="67" spans="2:7" ht="15" customHeight="1" thickBot="1">
      <c r="B67" s="148" t="s">
        <v>82</v>
      </c>
      <c r="C67" s="149"/>
      <c r="D67" s="97"/>
      <c r="E67" s="64"/>
      <c r="F67" s="64"/>
      <c r="G67" s="71"/>
    </row>
    <row r="68" spans="2:7" ht="12" customHeight="1">
      <c r="B68" s="90" t="s">
        <v>64</v>
      </c>
      <c r="C68" s="65" t="s">
        <v>83</v>
      </c>
      <c r="D68" s="91" t="s">
        <v>84</v>
      </c>
      <c r="E68" s="64"/>
      <c r="F68" s="64"/>
      <c r="G68" s="71"/>
    </row>
    <row r="69" spans="2:7" ht="12" customHeight="1">
      <c r="B69" s="92" t="s">
        <v>85</v>
      </c>
      <c r="C69" s="66">
        <f>G23</f>
        <v>70000</v>
      </c>
      <c r="D69" s="93">
        <f>(C69/C75)</f>
        <v>6.2878251984594832E-2</v>
      </c>
      <c r="E69" s="64"/>
      <c r="F69" s="64"/>
      <c r="G69" s="71"/>
    </row>
    <row r="70" spans="2:7" ht="12" customHeight="1">
      <c r="B70" s="92" t="s">
        <v>86</v>
      </c>
      <c r="C70" s="67">
        <f>G28</f>
        <v>0</v>
      </c>
      <c r="D70" s="93">
        <v>0</v>
      </c>
      <c r="E70" s="64"/>
      <c r="F70" s="64"/>
      <c r="G70" s="71"/>
    </row>
    <row r="71" spans="2:7" ht="12" customHeight="1">
      <c r="B71" s="92" t="s">
        <v>87</v>
      </c>
      <c r="C71" s="66">
        <f>G35</f>
        <v>101250</v>
      </c>
      <c r="D71" s="93">
        <f>(C71/C75)</f>
        <v>9.0948900192003232E-2</v>
      </c>
      <c r="E71" s="64"/>
      <c r="F71" s="64"/>
      <c r="G71" s="71"/>
    </row>
    <row r="72" spans="2:7" ht="12" customHeight="1">
      <c r="B72" s="92" t="s">
        <v>48</v>
      </c>
      <c r="C72" s="66">
        <f>G44</f>
        <v>649000</v>
      </c>
      <c r="D72" s="93">
        <f>(C72/C75)</f>
        <v>0.58297122197145779</v>
      </c>
      <c r="E72" s="64"/>
      <c r="F72" s="64"/>
      <c r="G72" s="71"/>
    </row>
    <row r="73" spans="2:7" ht="12" customHeight="1">
      <c r="B73" s="92" t="s">
        <v>88</v>
      </c>
      <c r="C73" s="68">
        <f>G50</f>
        <v>240000</v>
      </c>
      <c r="D73" s="93">
        <f>(C73/C75)</f>
        <v>0.21558257823289656</v>
      </c>
      <c r="E73" s="70"/>
      <c r="F73" s="70"/>
      <c r="G73" s="71"/>
    </row>
    <row r="74" spans="2:7" ht="12" customHeight="1">
      <c r="B74" s="92" t="s">
        <v>89</v>
      </c>
      <c r="C74" s="68">
        <f>G53</f>
        <v>53012.5</v>
      </c>
      <c r="D74" s="93">
        <f>(C74/C75)</f>
        <v>4.7619047619047616E-2</v>
      </c>
      <c r="E74" s="70"/>
      <c r="F74" s="70"/>
      <c r="G74" s="71"/>
    </row>
    <row r="75" spans="2:7" ht="12.75" customHeight="1" thickBot="1">
      <c r="B75" s="94" t="s">
        <v>90</v>
      </c>
      <c r="C75" s="95">
        <f>SUM(C69:C74)</f>
        <v>1113262.5</v>
      </c>
      <c r="D75" s="96">
        <f>SUM(D69:D74)</f>
        <v>1</v>
      </c>
      <c r="E75" s="70"/>
      <c r="F75" s="70"/>
      <c r="G75" s="71"/>
    </row>
    <row r="76" spans="2:7" ht="12" customHeight="1">
      <c r="B76" s="88"/>
      <c r="C76" s="75"/>
      <c r="D76" s="75"/>
      <c r="E76" s="75"/>
      <c r="F76" s="75"/>
      <c r="G76" s="71"/>
    </row>
    <row r="77" spans="2:7" ht="12.75" customHeight="1">
      <c r="B77" s="89"/>
      <c r="C77" s="75"/>
      <c r="D77" s="75"/>
      <c r="E77" s="75"/>
      <c r="F77" s="75"/>
      <c r="G77" s="71"/>
    </row>
    <row r="78" spans="2:7" ht="12" customHeight="1" thickBot="1">
      <c r="B78" s="109"/>
      <c r="C78" s="110" t="s">
        <v>91</v>
      </c>
      <c r="D78" s="111"/>
      <c r="E78" s="112"/>
      <c r="F78" s="69"/>
      <c r="G78" s="71"/>
    </row>
    <row r="79" spans="2:7" ht="12" customHeight="1">
      <c r="B79" s="113" t="s">
        <v>92</v>
      </c>
      <c r="C79" s="114">
        <v>250</v>
      </c>
      <c r="D79" s="114">
        <v>300</v>
      </c>
      <c r="E79" s="115">
        <v>320</v>
      </c>
      <c r="F79" s="108"/>
      <c r="G79" s="72"/>
    </row>
    <row r="80" spans="2:7" ht="12.75" customHeight="1" thickBot="1">
      <c r="B80" s="94" t="s">
        <v>93</v>
      </c>
      <c r="C80" s="95">
        <f>(G54/C79)</f>
        <v>4453.05</v>
      </c>
      <c r="D80" s="95">
        <f>(G54/D79)</f>
        <v>3710.875</v>
      </c>
      <c r="E80" s="116">
        <f>(G54/E79)</f>
        <v>3478.9453125</v>
      </c>
      <c r="F80" s="108"/>
      <c r="G80" s="72"/>
    </row>
    <row r="81" spans="2:7" ht="15.6" customHeight="1">
      <c r="B81" s="99" t="s">
        <v>94</v>
      </c>
      <c r="C81" s="73"/>
      <c r="D81" s="73"/>
      <c r="E81" s="73"/>
      <c r="F81" s="73"/>
      <c r="G81" s="73"/>
    </row>
  </sheetData>
  <mergeCells count="8">
    <mergeCell ref="B67:C67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SUPLEMENTARIA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2023-04-11T13:40:58Z</dcterms:modified>
  <cp:category/>
  <cp:contentStatus/>
</cp:coreProperties>
</file>