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Chillán/"/>
    </mc:Choice>
  </mc:AlternateContent>
  <xr:revisionPtr revIDLastSave="2" documentId="11_9E999AAB4D59213DEDC3F2A2CC71D211ED46CF1E" xr6:coauthVersionLast="47" xr6:coauthVersionMax="47" xr10:uidLastSave="{8488AA97-FB8E-44AC-90CB-7C3CBC8515DE}"/>
  <bookViews>
    <workbookView xWindow="12045" yWindow="2850" windowWidth="12405" windowHeight="10650" xr2:uid="{00000000-000D-0000-FFFF-FFFF00000000}"/>
  </bookViews>
  <sheets>
    <sheet name="AVENA VICIA" sheetId="1" r:id="rId1"/>
  </sheets>
  <definedNames>
    <definedName name="_xlnm.Print_Area" localSheetId="0">'AVENA VICIA'!$A$1:$F$87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50" i="1"/>
  <c r="F43" i="1" l="1"/>
  <c r="F44" i="1"/>
  <c r="F45" i="1"/>
  <c r="F47" i="1"/>
  <c r="F48" i="1"/>
  <c r="F34" i="1"/>
  <c r="F35" i="1"/>
  <c r="F37" i="1"/>
  <c r="F20" i="1"/>
  <c r="F21" i="1"/>
  <c r="F22" i="1"/>
  <c r="F23" i="1"/>
  <c r="F24" i="1"/>
  <c r="F56" i="1"/>
  <c r="F30" i="1"/>
  <c r="B77" i="1" s="1"/>
  <c r="F11" i="1"/>
  <c r="F62" i="1" s="1"/>
  <c r="F57" i="1" l="1"/>
  <c r="B80" i="1" s="1"/>
  <c r="F25" i="1"/>
  <c r="F51" i="1"/>
  <c r="B79" i="1" s="1"/>
  <c r="F38" i="1"/>
  <c r="B78" i="1" s="1"/>
  <c r="B76" i="1" l="1"/>
  <c r="F59" i="1"/>
  <c r="F60" i="1" s="1"/>
  <c r="F61" i="1" s="1"/>
  <c r="B81" i="1" l="1"/>
  <c r="B82" i="1" s="1"/>
  <c r="D86" i="1"/>
  <c r="C86" i="1"/>
  <c r="B86" i="1"/>
  <c r="F63" i="1"/>
  <c r="C79" i="1" l="1"/>
  <c r="C80" i="1"/>
  <c r="C78" i="1"/>
  <c r="C76" i="1"/>
  <c r="C81" i="1"/>
  <c r="C82" i="1" l="1"/>
</calcChain>
</file>

<file path=xl/sharedStrings.xml><?xml version="1.0" encoding="utf-8"?>
<sst xmlns="http://schemas.openxmlformats.org/spreadsheetml/2006/main" count="145" uniqueCount="101">
  <si>
    <t>RUBRO O CULTIVO</t>
  </si>
  <si>
    <t>Avena - Vicia</t>
  </si>
  <si>
    <t>VARIEDAD</t>
  </si>
  <si>
    <t>Supernova - Atropurpurea</t>
  </si>
  <si>
    <t>FECHA ESTIMADA  PRECIO VENTA</t>
  </si>
  <si>
    <t xml:space="preserve">Marzo 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</si>
  <si>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</si>
  <si>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</si>
  <si>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</si>
  <si>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</si>
  <si>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</si>
  <si>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</si>
  <si>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</si>
  <si>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</si>
  <si>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Alimentación animal - Fardos</t>
  </si>
  <si>
    <t>COMUNA/LOCALIDAD</t>
  </si>
  <si>
    <t>Todas las comunas del área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</si>
  <si>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</si>
  <si>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</si>
  <si>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</si>
  <si>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</si>
  <si>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</si>
  <si>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</si>
  <si>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</si>
  <si>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</si>
  <si>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</si>
  <si>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</si>
  <si>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</si>
  <si>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</si>
  <si>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</si>
  <si>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potrero</t>
  </si>
  <si>
    <t>jh</t>
  </si>
  <si>
    <t xml:space="preserve">Abr </t>
  </si>
  <si>
    <t>Siembra</t>
  </si>
  <si>
    <t>Desinfección de suelo</t>
  </si>
  <si>
    <t>Arregeadura</t>
  </si>
  <si>
    <t>Dic</t>
  </si>
  <si>
    <t>Subtotal Costos Mano Obra</t>
  </si>
  <si>
    <t>JORNADAS ANIMAL</t>
  </si>
  <si>
    <t>Subtotal Jornadas Animal</t>
  </si>
  <si>
    <t>MAQUINARIA</t>
  </si>
  <si>
    <t>Aradura</t>
  </si>
  <si>
    <t xml:space="preserve">Mar </t>
  </si>
  <si>
    <t>Rastraje</t>
  </si>
  <si>
    <t>Abr</t>
  </si>
  <si>
    <t>Subtotal Costo Maquinaria</t>
  </si>
  <si>
    <t>INSUMOS</t>
  </si>
  <si>
    <t>Insumos</t>
  </si>
  <si>
    <t>Unidad (Kg/l/u)</t>
  </si>
  <si>
    <t>SEMILLA</t>
  </si>
  <si>
    <t>Semilla Avena</t>
  </si>
  <si>
    <t>Semilla Vicia</t>
  </si>
  <si>
    <t>FERTILIZANTES</t>
  </si>
  <si>
    <t>Mezcla 9-41-12</t>
  </si>
  <si>
    <t>Urea</t>
  </si>
  <si>
    <t>Ago</t>
  </si>
  <si>
    <t>HERBICIDA</t>
  </si>
  <si>
    <t>Rango 480 SL</t>
  </si>
  <si>
    <t>lt</t>
  </si>
  <si>
    <t>Mar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</si>
  <si>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</si>
  <si>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</si>
  <si>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</si>
  <si>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</si>
  <si>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</si>
  <si>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</si>
  <si>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</si>
  <si>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</si>
  <si>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</si>
  <si>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</si>
  <si>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</si>
  <si>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</si>
  <si>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</si>
  <si>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</si>
  <si>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</si>
  <si>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</si>
  <si>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</si>
  <si>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</si>
  <si>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</si>
  <si>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</si>
  <si>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</si>
  <si>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</si>
  <si>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</si>
  <si>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</si>
  <si>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</si>
  <si>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</si>
  <si>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</si>
  <si>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</si>
  <si>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n/a</t>
  </si>
  <si>
    <t>Enfardadora</t>
  </si>
  <si>
    <t>jm</t>
  </si>
  <si>
    <t>kg</t>
  </si>
  <si>
    <t>Indar Flo 30 FS</t>
  </si>
  <si>
    <t>RENDIMIENTO (Fardos/Há)</t>
  </si>
  <si>
    <t>PRECIO ESPERADO ($/Fardo)</t>
  </si>
  <si>
    <t>Carga y Traslado</t>
  </si>
  <si>
    <t>COSTO TOTAL/Há</t>
  </si>
  <si>
    <t>Rendimiento (Fardo/Há)</t>
  </si>
  <si>
    <t>Costo unitario (Fardo/Há) (*)</t>
  </si>
  <si>
    <t>$/Há</t>
  </si>
  <si>
    <t>Cantidad 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</si>
</sst>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7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justify" vertical="center" wrapText="1"/>
    </xf>
    <xf numFmtId="166" fontId="1" fillId="2" borderId="3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0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0" fontId="1" fillId="2" borderId="38" xfId="0" applyNumberFormat="1" applyFont="1" applyFill="1" applyBorder="1" applyAlignment="1">
      <alignment horizontal="justify" vertical="center" wrapText="1"/>
    </xf>
    <xf numFmtId="49" fontId="1" fillId="10" borderId="38" xfId="0" applyNumberFormat="1" applyFont="1" applyFill="1" applyBorder="1" applyAlignment="1">
      <alignment horizontal="justify" vertical="center" wrapText="1"/>
    </xf>
    <xf numFmtId="166" fontId="3" fillId="3" borderId="38" xfId="0" applyNumberFormat="1" applyFont="1" applyFill="1" applyBorder="1" applyAlignment="1">
      <alignment horizontal="justify" vertical="center" wrapText="1"/>
    </xf>
    <xf numFmtId="3" fontId="1" fillId="2" borderId="7" xfId="0" applyNumberFormat="1" applyFont="1" applyFill="1" applyBorder="1" applyAlignment="1">
      <alignment horizontal="justify" vertical="center" wrapText="1"/>
    </xf>
    <xf numFmtId="3" fontId="1" fillId="2" borderId="68" xfId="0" applyNumberFormat="1" applyFont="1" applyFill="1" applyBorder="1" applyAlignment="1">
      <alignment horizontal="justify" vertical="center" wrapText="1"/>
    </xf>
    <xf numFmtId="0" fontId="1" fillId="2" borderId="38" xfId="0" applyFont="1" applyFill="1" applyBorder="1" applyAlignment="1">
      <alignment horizontal="justify" vertical="center" wrapText="1"/>
    </xf>
    <xf numFmtId="166" fontId="1" fillId="2" borderId="38" xfId="0" applyNumberFormat="1" applyFont="1" applyFill="1" applyBorder="1" applyAlignment="1">
      <alignment horizontal="justify" vertical="center" wrapText="1"/>
    </xf>
    <xf numFmtId="3" fontId="1" fillId="2" borderId="9" xfId="0" applyNumberFormat="1" applyFont="1" applyFill="1" applyBorder="1" applyAlignment="1">
      <alignment horizontal="justify" vertical="center" wrapText="1"/>
    </xf>
    <xf numFmtId="49" fontId="1" fillId="10" borderId="66" xfId="0" applyNumberFormat="1" applyFont="1" applyFill="1" applyBorder="1" applyAlignment="1">
      <alignment horizontal="justify" vertical="center" wrapText="1"/>
    </xf>
    <xf numFmtId="0" fontId="1" fillId="2" borderId="66" xfId="0" applyNumberFormat="1" applyFont="1" applyFill="1" applyBorder="1" applyAlignment="1">
      <alignment horizontal="justify" vertical="center" wrapText="1"/>
    </xf>
    <xf numFmtId="49" fontId="1" fillId="2" borderId="66" xfId="0" applyNumberFormat="1" applyFont="1" applyFill="1" applyBorder="1" applyAlignment="1">
      <alignment horizontal="justify" vertical="center" wrapText="1"/>
    </xf>
    <xf numFmtId="166" fontId="1" fillId="2" borderId="66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0" fontId="1" fillId="10" borderId="38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1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1" fontId="1" fillId="10" borderId="38" xfId="0" applyNumberFormat="1" applyFont="1" applyFill="1" applyBorder="1" applyAlignment="1">
      <alignment horizontal="justify" vertical="center" wrapText="1"/>
    </xf>
    <xf numFmtId="166" fontId="1" fillId="10" borderId="38" xfId="0" applyNumberFormat="1" applyFont="1" applyFill="1" applyBorder="1" applyAlignment="1">
      <alignment horizontal="justify" vertical="center" wrapText="1"/>
    </xf>
    <xf numFmtId="49" fontId="1" fillId="10" borderId="37" xfId="0" applyNumberFormat="1" applyFont="1" applyFill="1" applyBorder="1" applyAlignment="1">
      <alignment horizontal="justify" vertical="center" wrapText="1"/>
    </xf>
    <xf numFmtId="0" fontId="1" fillId="10" borderId="37" xfId="0" applyNumberFormat="1" applyFont="1" applyFill="1" applyBorder="1" applyAlignment="1">
      <alignment horizontal="justify" vertical="center" wrapText="1"/>
    </xf>
    <xf numFmtId="166" fontId="1" fillId="10" borderId="72" xfId="0" applyNumberFormat="1" applyFont="1" applyFill="1" applyBorder="1" applyAlignment="1">
      <alignment horizontal="justify" vertical="center" wrapText="1"/>
    </xf>
    <xf numFmtId="49" fontId="6" fillId="10" borderId="38" xfId="0" applyNumberFormat="1" applyFont="1" applyFill="1" applyBorder="1" applyAlignment="1">
      <alignment horizontal="justify" vertical="center" wrapText="1"/>
    </xf>
    <xf numFmtId="0" fontId="6" fillId="10" borderId="38" xfId="0" applyNumberFormat="1" applyFont="1" applyFill="1" applyBorder="1" applyAlignment="1">
      <alignment horizontal="justify" vertical="center" wrapText="1"/>
    </xf>
    <xf numFmtId="166" fontId="6" fillId="10" borderId="38" xfId="0" applyNumberFormat="1" applyFont="1" applyFill="1" applyBorder="1" applyAlignment="1">
      <alignment horizontal="justify" vertical="center" wrapText="1"/>
    </xf>
    <xf numFmtId="166" fontId="2" fillId="5" borderId="13" xfId="0" applyNumberFormat="1" applyFont="1" applyFill="1" applyBorder="1" applyAlignment="1">
      <alignment horizontal="justify" vertical="center" wrapText="1"/>
    </xf>
    <xf numFmtId="166" fontId="2" fillId="3" borderId="14" xfId="0" applyNumberFormat="1" applyFont="1" applyFill="1" applyBorder="1" applyAlignment="1">
      <alignment horizontal="justify" vertical="center" wrapText="1"/>
    </xf>
    <xf numFmtId="166" fontId="2" fillId="6" borderId="15" xfId="0" applyNumberFormat="1" applyFont="1" applyFill="1" applyBorder="1" applyAlignment="1">
      <alignment horizontal="justify" vertical="center" wrapText="1"/>
    </xf>
    <xf numFmtId="49" fontId="1" fillId="2" borderId="11" xfId="0" applyNumberFormat="1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165" fontId="2" fillId="2" borderId="11" xfId="0" applyNumberFormat="1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7" borderId="11" xfId="0" applyFont="1" applyFill="1" applyBorder="1" applyAlignment="1">
      <alignment horizontal="justify" vertical="center" wrapText="1"/>
    </xf>
    <xf numFmtId="49" fontId="5" fillId="8" borderId="16" xfId="0" applyNumberFormat="1" applyFont="1" applyFill="1" applyBorder="1" applyAlignment="1">
      <alignment horizontal="justify" vertical="center" wrapText="1"/>
    </xf>
    <xf numFmtId="49" fontId="5" fillId="8" borderId="12" xfId="0" applyNumberFormat="1" applyFont="1" applyFill="1" applyBorder="1" applyAlignment="1">
      <alignment horizontal="justify" vertical="center" wrapText="1"/>
    </xf>
    <xf numFmtId="49" fontId="1" fillId="8" borderId="17" xfId="0" applyNumberFormat="1" applyFont="1" applyFill="1" applyBorder="1" applyAlignment="1">
      <alignment horizontal="justify" vertical="center" wrapText="1"/>
    </xf>
    <xf numFmtId="49" fontId="5" fillId="2" borderId="18" xfId="0" applyNumberFormat="1" applyFont="1" applyFill="1" applyBorder="1" applyAlignment="1">
      <alignment horizontal="justify" vertical="center" wrapText="1"/>
    </xf>
    <xf numFmtId="9" fontId="1" fillId="2" borderId="19" xfId="0" applyNumberFormat="1" applyFont="1" applyFill="1" applyBorder="1" applyAlignment="1">
      <alignment horizontal="justify" vertical="center" wrapText="1"/>
    </xf>
    <xf numFmtId="0" fontId="2" fillId="7" borderId="11" xfId="0" applyFont="1" applyFill="1" applyBorder="1" applyAlignment="1">
      <alignment horizontal="justify" vertical="center" wrapText="1"/>
    </xf>
    <xf numFmtId="49" fontId="5" fillId="8" borderId="20" xfId="0" applyNumberFormat="1" applyFont="1" applyFill="1" applyBorder="1" applyAlignment="1">
      <alignment horizontal="justify" vertical="center" wrapText="1"/>
    </xf>
    <xf numFmtId="9" fontId="5" fillId="8" borderId="22" xfId="0" applyNumberFormat="1" applyFont="1" applyFill="1" applyBorder="1" applyAlignment="1">
      <alignment horizontal="justify" vertical="center" wrapText="1"/>
    </xf>
    <xf numFmtId="0" fontId="2" fillId="7" borderId="10" xfId="0" applyFont="1" applyFill="1" applyBorder="1" applyAlignment="1">
      <alignment horizontal="justify" vertical="center" wrapText="1"/>
    </xf>
    <xf numFmtId="49" fontId="5" fillId="8" borderId="34" xfId="0" applyNumberFormat="1" applyFont="1" applyFill="1" applyBorder="1" applyAlignment="1">
      <alignment horizontal="justify" vertical="center" wrapText="1"/>
    </xf>
    <xf numFmtId="164" fontId="5" fillId="8" borderId="35" xfId="1" applyFont="1" applyFill="1" applyBorder="1" applyAlignment="1">
      <alignment horizontal="justify" vertical="center" wrapText="1"/>
    </xf>
    <xf numFmtId="164" fontId="5" fillId="8" borderId="36" xfId="1" applyFont="1" applyFill="1" applyBorder="1" applyAlignment="1">
      <alignment horizontal="justify" vertical="center" wrapText="1"/>
    </xf>
    <xf numFmtId="0" fontId="5" fillId="7" borderId="11" xfId="0" applyFont="1" applyFill="1" applyBorder="1" applyAlignment="1">
      <alignment horizontal="justify" vertical="center" wrapText="1"/>
    </xf>
    <xf numFmtId="165" fontId="5" fillId="2" borderId="11" xfId="0" applyNumberFormat="1" applyFont="1" applyFill="1" applyBorder="1" applyAlignment="1">
      <alignment horizontal="justify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66" fontId="1" fillId="2" borderId="73" xfId="0" applyNumberFormat="1" applyFont="1" applyFill="1" applyBorder="1" applyAlignment="1">
      <alignment horizontal="justify" vertical="center" wrapText="1"/>
    </xf>
    <xf numFmtId="0" fontId="1" fillId="10" borderId="66" xfId="0" applyNumberFormat="1" applyFont="1" applyFill="1" applyBorder="1" applyAlignment="1">
      <alignment horizontal="justify" vertical="center" wrapText="1"/>
    </xf>
    <xf numFmtId="0" fontId="1" fillId="2" borderId="74" xfId="0" applyFont="1" applyFill="1" applyBorder="1" applyAlignment="1">
      <alignment horizontal="justify" vertical="center" wrapText="1"/>
    </xf>
    <xf numFmtId="0" fontId="1" fillId="2" borderId="68" xfId="0" applyFont="1" applyFill="1" applyBorder="1" applyAlignment="1">
      <alignment horizontal="justify" vertical="center" wrapText="1"/>
    </xf>
    <xf numFmtId="49" fontId="1" fillId="10" borderId="41" xfId="0" applyNumberFormat="1" applyFont="1" applyFill="1" applyBorder="1" applyAlignment="1">
      <alignment horizontal="justify" vertical="center" wrapText="1"/>
    </xf>
    <xf numFmtId="17" fontId="1" fillId="2" borderId="41" xfId="0" applyNumberFormat="1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49" fontId="2" fillId="3" borderId="38" xfId="0" applyNumberFormat="1" applyFont="1" applyFill="1" applyBorder="1" applyAlignment="1">
      <alignment horizontal="justify" vertical="center" wrapText="1"/>
    </xf>
    <xf numFmtId="166" fontId="3" fillId="3" borderId="52" xfId="0" applyNumberFormat="1" applyFont="1" applyFill="1" applyBorder="1" applyAlignment="1">
      <alignment horizontal="justify" vertical="center" wrapText="1"/>
    </xf>
    <xf numFmtId="49" fontId="7" fillId="5" borderId="77" xfId="0" applyNumberFormat="1" applyFont="1" applyFill="1" applyBorder="1" applyAlignment="1">
      <alignment horizontal="justify" vertical="center" wrapText="1"/>
    </xf>
    <xf numFmtId="0" fontId="1" fillId="2" borderId="77" xfId="0" applyFont="1" applyFill="1" applyBorder="1" applyAlignment="1">
      <alignment horizontal="justify" vertical="center" wrapText="1"/>
    </xf>
    <xf numFmtId="3" fontId="1" fillId="2" borderId="77" xfId="0" applyNumberFormat="1" applyFont="1" applyFill="1" applyBorder="1" applyAlignment="1">
      <alignment horizontal="justify" vertical="center" wrapText="1"/>
    </xf>
    <xf numFmtId="166" fontId="6" fillId="10" borderId="78" xfId="0" applyNumberFormat="1" applyFont="1" applyFill="1" applyBorder="1" applyAlignment="1">
      <alignment horizontal="justify" vertical="center" wrapText="1"/>
    </xf>
    <xf numFmtId="0" fontId="1" fillId="2" borderId="79" xfId="0" applyFont="1" applyFill="1" applyBorder="1" applyAlignment="1">
      <alignment horizontal="justify" vertical="center" wrapText="1"/>
    </xf>
    <xf numFmtId="3" fontId="1" fillId="2" borderId="79" xfId="0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  <xf numFmtId="167" fontId="5" fillId="8" borderId="21" xfId="1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2" fillId="5" borderId="44" xfId="0" applyNumberFormat="1" applyFont="1" applyFill="1" applyBorder="1" applyAlignment="1">
      <alignment horizontal="justify" vertical="center" wrapText="1"/>
    </xf>
    <xf numFmtId="49" fontId="2" fillId="5" borderId="45" xfId="0" applyNumberFormat="1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1" fillId="2" borderId="29" xfId="0" applyNumberFormat="1" applyFont="1" applyFill="1" applyBorder="1" applyAlignment="1">
      <alignment horizontal="justify" vertical="center" wrapText="1"/>
    </xf>
    <xf numFmtId="49" fontId="1" fillId="2" borderId="11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3" fillId="3" borderId="38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3" borderId="56" xfId="0" applyNumberFormat="1" applyFont="1" applyFill="1" applyBorder="1" applyAlignment="1">
      <alignment horizontal="justify" vertical="center" wrapText="1"/>
    </xf>
    <xf numFmtId="49" fontId="2" fillId="3" borderId="47" xfId="0" applyNumberFormat="1" applyFont="1" applyFill="1" applyBorder="1" applyAlignment="1">
      <alignment horizontal="justify" vertical="center" wrapText="1"/>
    </xf>
    <xf numFmtId="49" fontId="2" fillId="3" borderId="48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3" fillId="3" borderId="67" xfId="0" applyNumberFormat="1" applyFont="1" applyFill="1" applyBorder="1" applyAlignment="1">
      <alignment horizontal="justify" vertical="center" wrapText="1"/>
    </xf>
    <xf numFmtId="49" fontId="3" fillId="3" borderId="45" xfId="0" applyNumberFormat="1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5" fillId="2" borderId="26" xfId="0" applyNumberFormat="1" applyFont="1" applyFill="1" applyBorder="1" applyAlignment="1">
      <alignment horizontal="justify" vertical="center" wrapText="1"/>
    </xf>
    <xf numFmtId="49" fontId="5" fillId="2" borderId="27" xfId="0" applyNumberFormat="1" applyFont="1" applyFill="1" applyBorder="1" applyAlignment="1">
      <alignment horizontal="justify" vertical="center" wrapText="1"/>
    </xf>
    <xf numFmtId="49" fontId="5" fillId="2" borderId="28" xfId="0" applyNumberFormat="1" applyFont="1" applyFill="1" applyBorder="1" applyAlignment="1">
      <alignment horizontal="justify" vertical="center" wrapText="1"/>
    </xf>
    <xf numFmtId="49" fontId="1" fillId="2" borderId="27" xfId="0" applyNumberFormat="1" applyFont="1" applyFill="1" applyBorder="1" applyAlignment="1">
      <alignment horizontal="justify" vertical="center" wrapText="1"/>
    </xf>
    <xf numFmtId="49" fontId="7" fillId="9" borderId="42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7" fillId="9" borderId="43" xfId="0" applyNumberFormat="1" applyFont="1" applyFill="1" applyBorder="1" applyAlignment="1">
      <alignment horizontal="justify" vertical="center" wrapText="1"/>
    </xf>
    <xf numFmtId="49" fontId="7" fillId="9" borderId="23" xfId="0" applyNumberFormat="1" applyFont="1" applyFill="1" applyBorder="1" applyAlignment="1">
      <alignment horizontal="justify" vertical="center" wrapText="1"/>
    </xf>
    <xf numFmtId="49" fontId="7" fillId="9" borderId="24" xfId="0" applyNumberFormat="1" applyFont="1" applyFill="1" applyBorder="1" applyAlignment="1">
      <alignment horizontal="justify" vertical="center" wrapText="1"/>
    </xf>
    <xf numFmtId="49" fontId="7" fillId="9" borderId="25" xfId="0" applyNumberFormat="1" applyFont="1" applyFill="1" applyBorder="1" applyAlignment="1">
      <alignment horizontal="justify" vertical="center" wrapText="1"/>
    </xf>
    <xf numFmtId="49" fontId="5" fillId="10" borderId="69" xfId="0" applyNumberFormat="1" applyFont="1" applyFill="1" applyBorder="1" applyAlignment="1">
      <alignment horizontal="justify" vertical="center" wrapText="1"/>
    </xf>
    <xf numFmtId="49" fontId="5" fillId="10" borderId="70" xfId="0" applyNumberFormat="1" applyFont="1" applyFill="1" applyBorder="1" applyAlignment="1">
      <alignment horizontal="justify" vertical="center" wrapText="1"/>
    </xf>
    <xf numFmtId="49" fontId="5" fillId="10" borderId="71" xfId="0" applyNumberFormat="1" applyFont="1" applyFill="1" applyBorder="1" applyAlignment="1">
      <alignment horizontal="justify" vertical="center" wrapText="1"/>
    </xf>
    <xf numFmtId="49" fontId="5" fillId="10" borderId="60" xfId="0" applyNumberFormat="1" applyFont="1" applyFill="1" applyBorder="1" applyAlignment="1">
      <alignment horizontal="justify" vertical="center" wrapText="1"/>
    </xf>
    <xf numFmtId="49" fontId="5" fillId="10" borderId="61" xfId="0" applyNumberFormat="1" applyFont="1" applyFill="1" applyBorder="1" applyAlignment="1">
      <alignment horizontal="justify" vertical="center" wrapText="1"/>
    </xf>
    <xf numFmtId="49" fontId="5" fillId="10" borderId="62" xfId="0" applyNumberFormat="1" applyFont="1" applyFill="1" applyBorder="1" applyAlignment="1">
      <alignment horizontal="justify" vertical="center" wrapText="1"/>
    </xf>
    <xf numFmtId="49" fontId="5" fillId="10" borderId="63" xfId="0" applyNumberFormat="1" applyFont="1" applyFill="1" applyBorder="1" applyAlignment="1">
      <alignment horizontal="justify" vertical="center" wrapText="1"/>
    </xf>
    <xf numFmtId="49" fontId="5" fillId="10" borderId="64" xfId="0" applyNumberFormat="1" applyFont="1" applyFill="1" applyBorder="1" applyAlignment="1">
      <alignment horizontal="justify" vertical="center" wrapText="1"/>
    </xf>
    <xf numFmtId="49" fontId="5" fillId="10" borderId="65" xfId="0" applyNumberFormat="1" applyFont="1" applyFill="1" applyBorder="1" applyAlignment="1">
      <alignment horizontal="justify" vertical="center" wrapText="1"/>
    </xf>
    <xf numFmtId="166" fontId="11" fillId="5" borderId="14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1039812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58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7"/>
  <sheetViews>
    <sheetView showGridLines="0" tabSelected="1" topLeftCell="A49" zoomScaleNormal="100" zoomScaleSheetLayoutView="120" workbookViewId="0">
      <selection activeCell="F61" sqref="F61"/>
    </sheetView>
  </sheetViews>
  <sheetFormatPr baseColWidth="10" defaultColWidth="10.85546875" defaultRowHeight="11.25" customHeight="1" x14ac:dyDescent="0.25"/>
  <cols>
    <col min="1" max="1" width="17.85546875" style="8" customWidth="1"/>
    <col min="2" max="2" width="17.5703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54" width="10.85546875" style="8" customWidth="1"/>
    <col min="255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80"/>
      <c r="B7" s="10"/>
      <c r="C7" s="7"/>
      <c r="D7" s="10"/>
      <c r="E7" s="10"/>
      <c r="F7" s="10"/>
    </row>
    <row r="8" spans="1:6" ht="12.75" x14ac:dyDescent="0.25">
      <c r="A8" s="82" t="s">
        <v>0</v>
      </c>
      <c r="B8" s="15" t="s">
        <v>1</v>
      </c>
      <c r="C8" s="12"/>
      <c r="D8" s="120" t="s">
        <v>93</v>
      </c>
      <c r="E8" s="121"/>
      <c r="F8" s="13">
        <v>350</v>
      </c>
    </row>
    <row r="9" spans="1:6" ht="12.75" x14ac:dyDescent="0.25">
      <c r="A9" s="25" t="s">
        <v>2</v>
      </c>
      <c r="B9" s="15" t="s">
        <v>3</v>
      </c>
      <c r="C9" s="12"/>
      <c r="D9" s="92" t="s">
        <v>4</v>
      </c>
      <c r="E9" s="93"/>
      <c r="F9" s="11" t="s">
        <v>5</v>
      </c>
    </row>
    <row r="10" spans="1:6" ht="12.75" x14ac:dyDescent="0.25">
      <c r="A10" s="25" t="s">
        <v>6</v>
      </c>
      <c r="B10" s="15" t="s">
        <v>7</v>
      </c>
      <c r="C10" s="12"/>
      <c r="D10" s="92" t="s">
        <v>94</v>
      </c>
      <c r="E10" s="93"/>
      <c r="F10" s="14">
        <v>4200</v>
      </c>
    </row>
    <row r="11" spans="1:6" ht="11.25" customHeight="1" x14ac:dyDescent="0.25">
      <c r="A11" s="25" t="s">
        <v>8</v>
      </c>
      <c r="B11" s="15" t="s">
        <v>9</v>
      </c>
      <c r="C11" s="12"/>
      <c r="D11" s="122" t="s">
        <v>10</v>
      </c>
      <c r="E11" s="123"/>
      <c r="F11" s="16">
        <f>(F8*F10)</f>
        <v>1470000</v>
      </c>
    </row>
    <row r="12" spans="1:6" ht="25.5" x14ac:dyDescent="0.25">
      <c r="A12" s="25" t="s">
        <v>11</v>
      </c>
      <c r="B12" s="15" t="s">
        <v>12</v>
      </c>
      <c r="C12" s="12"/>
      <c r="D12" s="92" t="s">
        <v>13</v>
      </c>
      <c r="E12" s="93"/>
      <c r="F12" s="11" t="s">
        <v>14</v>
      </c>
    </row>
    <row r="13" spans="1:6" ht="12" customHeight="1" x14ac:dyDescent="0.25">
      <c r="A13" s="25" t="s">
        <v>15</v>
      </c>
      <c r="B13" s="78" t="s">
        <v>16</v>
      </c>
      <c r="C13" s="12"/>
      <c r="D13" s="92" t="s">
        <v>17</v>
      </c>
      <c r="E13" s="93"/>
      <c r="F13" s="11" t="s">
        <v>18</v>
      </c>
    </row>
    <row r="14" spans="1:6" ht="12.75" x14ac:dyDescent="0.25">
      <c r="A14" s="25" t="s">
        <v>19</v>
      </c>
      <c r="B14" s="79">
        <v>45000</v>
      </c>
      <c r="C14" s="12"/>
      <c r="D14" s="92" t="s">
        <v>20</v>
      </c>
      <c r="E14" s="93"/>
      <c r="F14" s="11" t="s">
        <v>21</v>
      </c>
    </row>
    <row r="15" spans="1:6" ht="12" customHeight="1" x14ac:dyDescent="0.25">
      <c r="A15" s="81"/>
      <c r="B15" s="18"/>
      <c r="C15" s="10"/>
      <c r="D15" s="1"/>
      <c r="E15" s="1"/>
      <c r="F15" s="1"/>
    </row>
    <row r="16" spans="1:6" ht="12" customHeight="1" x14ac:dyDescent="0.25">
      <c r="A16" s="94" t="s">
        <v>22</v>
      </c>
      <c r="B16" s="95"/>
      <c r="C16" s="95"/>
      <c r="D16" s="95"/>
      <c r="E16" s="95"/>
      <c r="F16" s="95"/>
    </row>
    <row r="17" spans="1:254" ht="12" customHeight="1" x14ac:dyDescent="0.25">
      <c r="A17" s="19"/>
      <c r="B17" s="20"/>
      <c r="C17" s="20"/>
      <c r="D17" s="20"/>
      <c r="E17" s="20"/>
      <c r="F17" s="20"/>
    </row>
    <row r="18" spans="1:254" ht="12" customHeight="1" x14ac:dyDescent="0.25">
      <c r="A18" s="96" t="s">
        <v>23</v>
      </c>
      <c r="B18" s="97"/>
      <c r="C18" s="97"/>
      <c r="D18" s="97"/>
      <c r="E18" s="97"/>
      <c r="F18" s="98"/>
    </row>
    <row r="19" spans="1:254" s="6" customFormat="1" ht="24" customHeight="1" x14ac:dyDescent="0.25">
      <c r="A19" s="2" t="s">
        <v>24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29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12.75" x14ac:dyDescent="0.25">
      <c r="A20" s="11" t="s">
        <v>30</v>
      </c>
      <c r="B20" s="11" t="s">
        <v>31</v>
      </c>
      <c r="C20" s="21">
        <v>0.75</v>
      </c>
      <c r="D20" s="17" t="s">
        <v>32</v>
      </c>
      <c r="E20" s="16">
        <v>25000</v>
      </c>
      <c r="F20" s="16">
        <f>(C20*E20)</f>
        <v>18750</v>
      </c>
    </row>
    <row r="21" spans="1:254" ht="12.75" x14ac:dyDescent="0.25">
      <c r="A21" s="11" t="s">
        <v>33</v>
      </c>
      <c r="B21" s="11" t="s">
        <v>31</v>
      </c>
      <c r="C21" s="21">
        <v>0.75</v>
      </c>
      <c r="D21" s="17" t="s">
        <v>32</v>
      </c>
      <c r="E21" s="16">
        <v>25000</v>
      </c>
      <c r="F21" s="16">
        <f t="shared" ref="F21:F24" si="0">(C21*E21)</f>
        <v>18750</v>
      </c>
    </row>
    <row r="22" spans="1:254" ht="12.75" x14ac:dyDescent="0.25">
      <c r="A22" s="11" t="s">
        <v>34</v>
      </c>
      <c r="B22" s="11" t="s">
        <v>31</v>
      </c>
      <c r="C22" s="21">
        <v>0.5</v>
      </c>
      <c r="D22" s="17" t="s">
        <v>44</v>
      </c>
      <c r="E22" s="16">
        <v>50000</v>
      </c>
      <c r="F22" s="22">
        <f t="shared" si="0"/>
        <v>25000</v>
      </c>
    </row>
    <row r="23" spans="1:254" ht="12.75" x14ac:dyDescent="0.25">
      <c r="A23" s="23" t="s">
        <v>35</v>
      </c>
      <c r="B23" s="11" t="s">
        <v>31</v>
      </c>
      <c r="C23" s="24">
        <v>0.375</v>
      </c>
      <c r="D23" s="17" t="s">
        <v>44</v>
      </c>
      <c r="E23" s="16">
        <v>25000</v>
      </c>
      <c r="F23" s="22">
        <f t="shared" si="0"/>
        <v>9375</v>
      </c>
    </row>
    <row r="24" spans="1:254" ht="12.75" x14ac:dyDescent="0.25">
      <c r="A24" s="25" t="s">
        <v>95</v>
      </c>
      <c r="B24" s="11" t="s">
        <v>31</v>
      </c>
      <c r="C24" s="26">
        <v>4.2</v>
      </c>
      <c r="D24" s="27" t="s">
        <v>36</v>
      </c>
      <c r="E24" s="16">
        <v>25000</v>
      </c>
      <c r="F24" s="22">
        <f t="shared" si="0"/>
        <v>105000</v>
      </c>
    </row>
    <row r="25" spans="1:254" ht="12.75" customHeight="1" x14ac:dyDescent="0.25">
      <c r="A25" s="118" t="s">
        <v>37</v>
      </c>
      <c r="B25" s="119"/>
      <c r="C25" s="119"/>
      <c r="D25" s="119"/>
      <c r="E25" s="119"/>
      <c r="F25" s="28">
        <f>SUM(F20:F24)</f>
        <v>176875</v>
      </c>
    </row>
    <row r="26" spans="1:254" ht="12" customHeight="1" x14ac:dyDescent="0.25">
      <c r="A26" s="19"/>
      <c r="B26" s="20"/>
      <c r="C26" s="20"/>
      <c r="D26" s="20"/>
      <c r="E26" s="29"/>
      <c r="F26" s="30"/>
    </row>
    <row r="27" spans="1:254" ht="12" customHeight="1" x14ac:dyDescent="0.25">
      <c r="A27" s="99" t="s">
        <v>38</v>
      </c>
      <c r="B27" s="100"/>
      <c r="C27" s="100"/>
      <c r="D27" s="100"/>
      <c r="E27" s="100"/>
      <c r="F27" s="101"/>
    </row>
    <row r="28" spans="1:254" s="6" customFormat="1" ht="24" customHeight="1" x14ac:dyDescent="0.25">
      <c r="A28" s="3" t="s">
        <v>24</v>
      </c>
      <c r="B28" s="3" t="s">
        <v>25</v>
      </c>
      <c r="C28" s="3" t="s">
        <v>26</v>
      </c>
      <c r="D28" s="3" t="s">
        <v>27</v>
      </c>
      <c r="E28" s="3" t="s">
        <v>28</v>
      </c>
      <c r="F28" s="3" t="s">
        <v>29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ht="12.75" x14ac:dyDescent="0.25">
      <c r="A29" s="31" t="s">
        <v>88</v>
      </c>
      <c r="B29" s="31"/>
      <c r="C29" s="31"/>
      <c r="D29" s="31"/>
      <c r="E29" s="32"/>
      <c r="F29" s="32"/>
    </row>
    <row r="30" spans="1:254" ht="12" customHeight="1" x14ac:dyDescent="0.25">
      <c r="A30" s="105" t="s">
        <v>39</v>
      </c>
      <c r="B30" s="105"/>
      <c r="C30" s="105"/>
      <c r="D30" s="105"/>
      <c r="E30" s="105"/>
      <c r="F30" s="28">
        <f>SUM(F29:F29)</f>
        <v>0</v>
      </c>
    </row>
    <row r="31" spans="1:254" ht="12" customHeight="1" x14ac:dyDescent="0.25">
      <c r="A31" s="76"/>
      <c r="B31" s="77"/>
      <c r="C31" s="77"/>
      <c r="D31" s="77"/>
      <c r="E31" s="30"/>
      <c r="F31" s="30"/>
    </row>
    <row r="32" spans="1:254" ht="12" customHeight="1" x14ac:dyDescent="0.25">
      <c r="A32" s="99" t="s">
        <v>40</v>
      </c>
      <c r="B32" s="100"/>
      <c r="C32" s="100"/>
      <c r="D32" s="100"/>
      <c r="E32" s="100"/>
      <c r="F32" s="101"/>
    </row>
    <row r="33" spans="1:254" s="6" customFormat="1" ht="24" customHeight="1" x14ac:dyDescent="0.25">
      <c r="A33" s="4" t="s">
        <v>24</v>
      </c>
      <c r="B33" s="4" t="s">
        <v>25</v>
      </c>
      <c r="C33" s="4" t="s">
        <v>26</v>
      </c>
      <c r="D33" s="4" t="s">
        <v>27</v>
      </c>
      <c r="E33" s="4" t="s">
        <v>28</v>
      </c>
      <c r="F33" s="4" t="s">
        <v>29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</row>
    <row r="34" spans="1:254" ht="12.75" x14ac:dyDescent="0.25">
      <c r="A34" s="34" t="s">
        <v>41</v>
      </c>
      <c r="B34" s="23" t="s">
        <v>90</v>
      </c>
      <c r="C34" s="35">
        <v>0.25</v>
      </c>
      <c r="D34" s="36" t="s">
        <v>42</v>
      </c>
      <c r="E34" s="37">
        <v>140000</v>
      </c>
      <c r="F34" s="22">
        <f t="shared" ref="F34:F37" si="1">E34*C34</f>
        <v>35000</v>
      </c>
      <c r="H34" s="38"/>
    </row>
    <row r="35" spans="1:254" ht="12.75" x14ac:dyDescent="0.25">
      <c r="A35" s="27" t="s">
        <v>43</v>
      </c>
      <c r="B35" s="23" t="s">
        <v>90</v>
      </c>
      <c r="C35" s="39">
        <v>0.125</v>
      </c>
      <c r="D35" s="27" t="s">
        <v>42</v>
      </c>
      <c r="E35" s="32">
        <v>280000</v>
      </c>
      <c r="F35" s="22">
        <f t="shared" si="1"/>
        <v>35000</v>
      </c>
      <c r="H35" s="38"/>
    </row>
    <row r="36" spans="1:254" ht="12.75" x14ac:dyDescent="0.25">
      <c r="A36" s="75" t="s">
        <v>33</v>
      </c>
      <c r="B36" s="23" t="s">
        <v>90</v>
      </c>
      <c r="C36" s="75">
        <v>0.25</v>
      </c>
      <c r="D36" s="75" t="s">
        <v>44</v>
      </c>
      <c r="E36" s="37">
        <v>140000</v>
      </c>
      <c r="F36" s="22">
        <f t="shared" ref="F36" si="2">E36*C36</f>
        <v>35000</v>
      </c>
      <c r="H36" s="38"/>
    </row>
    <row r="37" spans="1:254" ht="12.75" x14ac:dyDescent="0.25">
      <c r="A37" s="39" t="s">
        <v>89</v>
      </c>
      <c r="B37" s="25" t="s">
        <v>90</v>
      </c>
      <c r="C37" s="39">
        <v>1.43</v>
      </c>
      <c r="D37" s="39" t="s">
        <v>36</v>
      </c>
      <c r="E37" s="32">
        <v>24475</v>
      </c>
      <c r="F37" s="74">
        <f t="shared" si="1"/>
        <v>34999.25</v>
      </c>
      <c r="H37" s="38"/>
    </row>
    <row r="38" spans="1:254" ht="11.25" customHeight="1" x14ac:dyDescent="0.25">
      <c r="A38" s="105" t="s">
        <v>45</v>
      </c>
      <c r="B38" s="105"/>
      <c r="C38" s="105"/>
      <c r="D38" s="105"/>
      <c r="E38" s="105"/>
      <c r="F38" s="28">
        <f>SUM(F34:F37)</f>
        <v>139999.25</v>
      </c>
    </row>
    <row r="39" spans="1:254" ht="12" customHeight="1" x14ac:dyDescent="0.25">
      <c r="A39" s="76"/>
      <c r="B39" s="77"/>
      <c r="C39" s="77"/>
      <c r="D39" s="77"/>
      <c r="E39" s="30"/>
      <c r="F39" s="30"/>
    </row>
    <row r="40" spans="1:254" ht="12" customHeight="1" x14ac:dyDescent="0.25">
      <c r="A40" s="99" t="s">
        <v>46</v>
      </c>
      <c r="B40" s="100"/>
      <c r="C40" s="100"/>
      <c r="D40" s="100"/>
      <c r="E40" s="100"/>
      <c r="F40" s="101"/>
    </row>
    <row r="41" spans="1:254" s="6" customFormat="1" ht="24" customHeight="1" x14ac:dyDescent="0.25">
      <c r="A41" s="4" t="s">
        <v>47</v>
      </c>
      <c r="B41" s="4" t="s">
        <v>48</v>
      </c>
      <c r="C41" s="4" t="s">
        <v>100</v>
      </c>
      <c r="D41" s="4" t="s">
        <v>27</v>
      </c>
      <c r="E41" s="4" t="s">
        <v>28</v>
      </c>
      <c r="F41" s="4" t="s">
        <v>29</v>
      </c>
      <c r="G41" s="5"/>
      <c r="H41" s="5"/>
      <c r="I41" s="5"/>
      <c r="J41" s="7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pans="1:254" s="42" customFormat="1" ht="12.75" customHeight="1" x14ac:dyDescent="0.25">
      <c r="A42" s="143" t="s">
        <v>49</v>
      </c>
      <c r="B42" s="144"/>
      <c r="C42" s="144"/>
      <c r="D42" s="144"/>
      <c r="E42" s="144"/>
      <c r="F42" s="145"/>
      <c r="G42" s="40"/>
      <c r="H42" s="40"/>
      <c r="I42" s="40"/>
      <c r="J42" s="41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</row>
    <row r="43" spans="1:254" s="42" customFormat="1" ht="12.75" x14ac:dyDescent="0.25">
      <c r="A43" s="27" t="s">
        <v>50</v>
      </c>
      <c r="B43" s="27" t="s">
        <v>91</v>
      </c>
      <c r="C43" s="43">
        <v>150</v>
      </c>
      <c r="D43" s="27" t="s">
        <v>32</v>
      </c>
      <c r="E43" s="44">
        <v>539</v>
      </c>
      <c r="F43" s="44">
        <f>C43*E43</f>
        <v>80850</v>
      </c>
      <c r="G43" s="40"/>
      <c r="H43" s="40"/>
      <c r="I43" s="40"/>
      <c r="J43" s="41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</row>
    <row r="44" spans="1:254" s="42" customFormat="1" ht="12.75" x14ac:dyDescent="0.25">
      <c r="A44" s="27" t="s">
        <v>51</v>
      </c>
      <c r="B44" s="27" t="s">
        <v>91</v>
      </c>
      <c r="C44" s="43">
        <v>30</v>
      </c>
      <c r="D44" s="27" t="s">
        <v>32</v>
      </c>
      <c r="E44" s="44">
        <v>5996</v>
      </c>
      <c r="F44" s="44">
        <f t="shared" ref="F44:F45" si="3">C44*E44</f>
        <v>179880</v>
      </c>
      <c r="G44" s="40"/>
      <c r="H44" s="40"/>
      <c r="I44" s="40"/>
      <c r="J44" s="41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</row>
    <row r="45" spans="1:254" s="42" customFormat="1" ht="13.5" customHeight="1" x14ac:dyDescent="0.25">
      <c r="A45" s="27" t="s">
        <v>92</v>
      </c>
      <c r="B45" s="27" t="s">
        <v>58</v>
      </c>
      <c r="C45" s="43">
        <v>1</v>
      </c>
      <c r="D45" s="27" t="s">
        <v>32</v>
      </c>
      <c r="E45" s="44">
        <v>9790</v>
      </c>
      <c r="F45" s="44">
        <f t="shared" si="3"/>
        <v>9790</v>
      </c>
      <c r="G45" s="40"/>
      <c r="H45" s="40"/>
      <c r="I45" s="40"/>
      <c r="J45" s="41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</row>
    <row r="46" spans="1:254" s="42" customFormat="1" ht="12.75" customHeight="1" x14ac:dyDescent="0.25">
      <c r="A46" s="140" t="s">
        <v>52</v>
      </c>
      <c r="B46" s="141"/>
      <c r="C46" s="141"/>
      <c r="D46" s="141"/>
      <c r="E46" s="141"/>
      <c r="F46" s="142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</row>
    <row r="47" spans="1:254" s="42" customFormat="1" ht="12.75" x14ac:dyDescent="0.25">
      <c r="A47" s="27" t="s">
        <v>53</v>
      </c>
      <c r="B47" s="27" t="s">
        <v>91</v>
      </c>
      <c r="C47" s="39">
        <v>250</v>
      </c>
      <c r="D47" s="27" t="s">
        <v>32</v>
      </c>
      <c r="E47" s="44">
        <v>998</v>
      </c>
      <c r="F47" s="44">
        <f>(C47*E47)</f>
        <v>249500</v>
      </c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</row>
    <row r="48" spans="1:254" s="42" customFormat="1" ht="12.75" x14ac:dyDescent="0.25">
      <c r="A48" s="27" t="s">
        <v>54</v>
      </c>
      <c r="B48" s="27" t="s">
        <v>91</v>
      </c>
      <c r="C48" s="39">
        <v>100</v>
      </c>
      <c r="D48" s="27" t="s">
        <v>55</v>
      </c>
      <c r="E48" s="44">
        <v>752</v>
      </c>
      <c r="F48" s="44">
        <f>(C48*E48)</f>
        <v>75200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</row>
    <row r="49" spans="1:254" s="42" customFormat="1" ht="12.75" customHeight="1" x14ac:dyDescent="0.25">
      <c r="A49" s="137" t="s">
        <v>56</v>
      </c>
      <c r="B49" s="138"/>
      <c r="C49" s="138"/>
      <c r="D49" s="138"/>
      <c r="E49" s="138"/>
      <c r="F49" s="13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</row>
    <row r="50" spans="1:254" s="42" customFormat="1" ht="12.75" x14ac:dyDescent="0.25">
      <c r="A50" s="45" t="s">
        <v>57</v>
      </c>
      <c r="B50" s="45" t="s">
        <v>58</v>
      </c>
      <c r="C50" s="46">
        <v>2</v>
      </c>
      <c r="D50" s="45" t="s">
        <v>59</v>
      </c>
      <c r="E50" s="47">
        <v>27990</v>
      </c>
      <c r="F50" s="44">
        <f>C50*E50</f>
        <v>55980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</row>
    <row r="51" spans="1:254" ht="13.5" customHeight="1" x14ac:dyDescent="0.25">
      <c r="A51" s="105" t="s">
        <v>60</v>
      </c>
      <c r="B51" s="105"/>
      <c r="C51" s="105"/>
      <c r="D51" s="105"/>
      <c r="E51" s="105"/>
      <c r="F51" s="83">
        <f>F43+F44+F45+F47+F48</f>
        <v>595220</v>
      </c>
    </row>
    <row r="52" spans="1:254" ht="12" customHeight="1" x14ac:dyDescent="0.25">
      <c r="A52" s="76"/>
      <c r="B52" s="77"/>
      <c r="C52" s="77"/>
      <c r="D52" s="77"/>
      <c r="E52" s="30"/>
      <c r="F52" s="33"/>
    </row>
    <row r="53" spans="1:254" ht="12" customHeight="1" x14ac:dyDescent="0.25">
      <c r="A53" s="99" t="s">
        <v>61</v>
      </c>
      <c r="B53" s="100"/>
      <c r="C53" s="100"/>
      <c r="D53" s="100"/>
      <c r="E53" s="100"/>
      <c r="F53" s="101"/>
    </row>
    <row r="54" spans="1:254" s="6" customFormat="1" ht="24" customHeight="1" x14ac:dyDescent="0.25">
      <c r="A54" s="3" t="s">
        <v>62</v>
      </c>
      <c r="B54" s="3" t="s">
        <v>48</v>
      </c>
      <c r="C54" s="4" t="s">
        <v>100</v>
      </c>
      <c r="D54" s="3" t="s">
        <v>27</v>
      </c>
      <c r="E54" s="3" t="s">
        <v>28</v>
      </c>
      <c r="F54" s="3" t="s">
        <v>29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</row>
    <row r="55" spans="1:254" ht="12.75" x14ac:dyDescent="0.25">
      <c r="A55" s="48" t="s">
        <v>88</v>
      </c>
      <c r="B55" s="48"/>
      <c r="C55" s="49"/>
      <c r="D55" s="48"/>
      <c r="E55" s="50"/>
      <c r="F55" s="50"/>
    </row>
    <row r="56" spans="1:254" ht="12.75" x14ac:dyDescent="0.25">
      <c r="A56" s="84" t="s">
        <v>63</v>
      </c>
      <c r="B56" s="85"/>
      <c r="C56" s="86"/>
      <c r="D56" s="85"/>
      <c r="E56" s="87"/>
      <c r="F56" s="50">
        <f>C56*E56</f>
        <v>0</v>
      </c>
    </row>
    <row r="57" spans="1:254" ht="13.5" customHeight="1" x14ac:dyDescent="0.25">
      <c r="A57" s="105" t="s">
        <v>64</v>
      </c>
      <c r="B57" s="105"/>
      <c r="C57" s="105"/>
      <c r="D57" s="105"/>
      <c r="E57" s="105"/>
      <c r="F57" s="28">
        <f>SUM(F55:F56)</f>
        <v>0</v>
      </c>
    </row>
    <row r="58" spans="1:254" ht="12" customHeight="1" x14ac:dyDescent="0.25">
      <c r="A58" s="88"/>
      <c r="B58" s="88"/>
      <c r="C58" s="88"/>
      <c r="D58" s="88"/>
      <c r="E58" s="89"/>
      <c r="F58" s="89"/>
    </row>
    <row r="59" spans="1:254" ht="11.25" customHeight="1" x14ac:dyDescent="0.25">
      <c r="A59" s="106" t="s">
        <v>65</v>
      </c>
      <c r="B59" s="107"/>
      <c r="C59" s="107"/>
      <c r="D59" s="107"/>
      <c r="E59" s="108"/>
      <c r="F59" s="51">
        <f>F25+F38+F51+F57</f>
        <v>912094.25</v>
      </c>
    </row>
    <row r="60" spans="1:254" ht="12" customHeight="1" x14ac:dyDescent="0.25">
      <c r="A60" s="109" t="s">
        <v>66</v>
      </c>
      <c r="B60" s="110"/>
      <c r="C60" s="110"/>
      <c r="D60" s="110"/>
      <c r="E60" s="111"/>
      <c r="F60" s="52">
        <f>F59*0.05</f>
        <v>45604.712500000001</v>
      </c>
    </row>
    <row r="61" spans="1:254" ht="12" customHeight="1" x14ac:dyDescent="0.25">
      <c r="A61" s="112" t="s">
        <v>67</v>
      </c>
      <c r="B61" s="113"/>
      <c r="C61" s="113"/>
      <c r="D61" s="113"/>
      <c r="E61" s="114"/>
      <c r="F61" s="146">
        <f>F60+F59</f>
        <v>957698.96250000002</v>
      </c>
    </row>
    <row r="62" spans="1:254" ht="12" customHeight="1" x14ac:dyDescent="0.25">
      <c r="A62" s="109" t="s">
        <v>68</v>
      </c>
      <c r="B62" s="110"/>
      <c r="C62" s="110"/>
      <c r="D62" s="110"/>
      <c r="E62" s="111"/>
      <c r="F62" s="52">
        <f>F11</f>
        <v>1470000</v>
      </c>
    </row>
    <row r="63" spans="1:254" ht="11.25" customHeight="1" x14ac:dyDescent="0.25">
      <c r="A63" s="115" t="s">
        <v>69</v>
      </c>
      <c r="B63" s="116"/>
      <c r="C63" s="116"/>
      <c r="D63" s="116"/>
      <c r="E63" s="117"/>
      <c r="F63" s="53">
        <f>F62-F61</f>
        <v>512301.03749999998</v>
      </c>
    </row>
    <row r="64" spans="1:254" ht="12" customHeight="1" x14ac:dyDescent="0.25">
      <c r="A64" s="54" t="s">
        <v>70</v>
      </c>
      <c r="B64" s="55"/>
      <c r="C64" s="55"/>
      <c r="D64" s="55"/>
      <c r="E64" s="55"/>
      <c r="F64" s="56"/>
    </row>
    <row r="65" spans="1:6" ht="11.25" customHeight="1" thickBot="1" x14ac:dyDescent="0.3">
      <c r="A65" s="57"/>
      <c r="B65" s="55"/>
      <c r="C65" s="55"/>
      <c r="D65" s="55"/>
      <c r="E65" s="55"/>
      <c r="F65" s="56"/>
    </row>
    <row r="66" spans="1:6" ht="15" customHeight="1" x14ac:dyDescent="0.25">
      <c r="A66" s="127" t="s">
        <v>71</v>
      </c>
      <c r="B66" s="128"/>
      <c r="C66" s="128"/>
      <c r="D66" s="128"/>
      <c r="E66" s="129"/>
      <c r="F66" s="56"/>
    </row>
    <row r="67" spans="1:6" ht="11.25" customHeight="1" x14ac:dyDescent="0.25">
      <c r="A67" s="102" t="s">
        <v>72</v>
      </c>
      <c r="B67" s="103"/>
      <c r="C67" s="103"/>
      <c r="D67" s="103"/>
      <c r="E67" s="104"/>
      <c r="F67" s="56"/>
    </row>
    <row r="68" spans="1:6" ht="11.25" customHeight="1" x14ac:dyDescent="0.25">
      <c r="A68" s="102" t="s">
        <v>73</v>
      </c>
      <c r="B68" s="103"/>
      <c r="C68" s="103"/>
      <c r="D68" s="103"/>
      <c r="E68" s="104"/>
      <c r="F68" s="56"/>
    </row>
    <row r="69" spans="1:6" ht="12.75" x14ac:dyDescent="0.25">
      <c r="A69" s="102" t="s">
        <v>74</v>
      </c>
      <c r="B69" s="103"/>
      <c r="C69" s="103"/>
      <c r="D69" s="103"/>
      <c r="E69" s="104"/>
      <c r="F69" s="56"/>
    </row>
    <row r="70" spans="1:6" ht="11.25" customHeight="1" x14ac:dyDescent="0.25">
      <c r="A70" s="102" t="s">
        <v>75</v>
      </c>
      <c r="B70" s="103"/>
      <c r="C70" s="103"/>
      <c r="D70" s="103"/>
      <c r="E70" s="104"/>
      <c r="F70" s="56"/>
    </row>
    <row r="71" spans="1:6" ht="12.75" x14ac:dyDescent="0.25">
      <c r="A71" s="102" t="s">
        <v>76</v>
      </c>
      <c r="B71" s="103"/>
      <c r="C71" s="103"/>
      <c r="D71" s="103"/>
      <c r="E71" s="104"/>
      <c r="F71" s="56"/>
    </row>
    <row r="72" spans="1:6" ht="12" customHeight="1" thickBot="1" x14ac:dyDescent="0.3">
      <c r="A72" s="124" t="s">
        <v>77</v>
      </c>
      <c r="B72" s="125"/>
      <c r="C72" s="125"/>
      <c r="D72" s="125"/>
      <c r="E72" s="126"/>
      <c r="F72" s="56"/>
    </row>
    <row r="73" spans="1:6" ht="12.75" customHeight="1" x14ac:dyDescent="0.25">
      <c r="A73" s="57"/>
      <c r="B73" s="57"/>
      <c r="C73" s="57"/>
      <c r="D73" s="57"/>
      <c r="E73" s="57"/>
      <c r="F73" s="56"/>
    </row>
    <row r="74" spans="1:6" ht="15" customHeight="1" thickBot="1" x14ac:dyDescent="0.3">
      <c r="A74" s="134" t="s">
        <v>78</v>
      </c>
      <c r="B74" s="135"/>
      <c r="C74" s="136"/>
      <c r="D74" s="58"/>
      <c r="E74" s="58"/>
      <c r="F74" s="56"/>
    </row>
    <row r="75" spans="1:6" ht="12" customHeight="1" x14ac:dyDescent="0.25">
      <c r="A75" s="59" t="s">
        <v>62</v>
      </c>
      <c r="B75" s="60" t="s">
        <v>99</v>
      </c>
      <c r="C75" s="61" t="s">
        <v>79</v>
      </c>
      <c r="D75" s="58"/>
      <c r="E75" s="58"/>
      <c r="F75" s="56"/>
    </row>
    <row r="76" spans="1:6" ht="12" customHeight="1" x14ac:dyDescent="0.25">
      <c r="A76" s="62" t="s">
        <v>80</v>
      </c>
      <c r="B76" s="90">
        <f>F25</f>
        <v>176875</v>
      </c>
      <c r="C76" s="63">
        <f>(B76/B82)</f>
        <v>0.18468747166466729</v>
      </c>
      <c r="D76" s="58"/>
      <c r="E76" s="58"/>
      <c r="F76" s="56" t="s">
        <v>81</v>
      </c>
    </row>
    <row r="77" spans="1:6" ht="12" customHeight="1" x14ac:dyDescent="0.25">
      <c r="A77" s="62" t="s">
        <v>82</v>
      </c>
      <c r="B77" s="90">
        <f>F30</f>
        <v>0</v>
      </c>
      <c r="C77" s="63">
        <v>0</v>
      </c>
      <c r="D77" s="58"/>
      <c r="E77" s="58"/>
      <c r="F77" s="56"/>
    </row>
    <row r="78" spans="1:6" ht="12" customHeight="1" x14ac:dyDescent="0.25">
      <c r="A78" s="62" t="s">
        <v>83</v>
      </c>
      <c r="B78" s="90">
        <f>F38</f>
        <v>139999.25</v>
      </c>
      <c r="C78" s="63">
        <f>(B78/B82)</f>
        <v>0.14618294002798399</v>
      </c>
      <c r="D78" s="58"/>
      <c r="E78" s="58"/>
      <c r="F78" s="56"/>
    </row>
    <row r="79" spans="1:6" ht="12" customHeight="1" x14ac:dyDescent="0.25">
      <c r="A79" s="62" t="s">
        <v>47</v>
      </c>
      <c r="B79" s="90">
        <f>F51</f>
        <v>595220</v>
      </c>
      <c r="C79" s="63">
        <f>(B79/B82)</f>
        <v>0.62151054068830114</v>
      </c>
      <c r="D79" s="58"/>
      <c r="E79" s="58"/>
      <c r="F79" s="56"/>
    </row>
    <row r="80" spans="1:6" ht="12" customHeight="1" x14ac:dyDescent="0.25">
      <c r="A80" s="62" t="s">
        <v>84</v>
      </c>
      <c r="B80" s="90">
        <f>F57</f>
        <v>0</v>
      </c>
      <c r="C80" s="63">
        <f>(B80/B82)</f>
        <v>0</v>
      </c>
      <c r="D80" s="64"/>
      <c r="E80" s="64"/>
      <c r="F80" s="56"/>
    </row>
    <row r="81" spans="1:6" ht="12" customHeight="1" x14ac:dyDescent="0.25">
      <c r="A81" s="62" t="s">
        <v>85</v>
      </c>
      <c r="B81" s="90">
        <f>F60</f>
        <v>45604.712500000001</v>
      </c>
      <c r="C81" s="63">
        <f>(B81/B82)</f>
        <v>4.7619047619047616E-2</v>
      </c>
      <c r="D81" s="64"/>
      <c r="E81" s="64"/>
      <c r="F81" s="56"/>
    </row>
    <row r="82" spans="1:6" ht="12.75" customHeight="1" thickBot="1" x14ac:dyDescent="0.3">
      <c r="A82" s="65" t="s">
        <v>96</v>
      </c>
      <c r="B82" s="91">
        <f>SUM(B76:B81)</f>
        <v>957698.96250000002</v>
      </c>
      <c r="C82" s="66">
        <f>SUM(C76:C81)</f>
        <v>1</v>
      </c>
      <c r="D82" s="64"/>
      <c r="E82" s="64"/>
      <c r="F82" s="56"/>
    </row>
    <row r="83" spans="1:6" ht="12" customHeight="1" x14ac:dyDescent="0.25">
      <c r="A83" s="57"/>
      <c r="B83" s="55"/>
      <c r="C83" s="55"/>
      <c r="D83" s="55"/>
      <c r="E83" s="55"/>
      <c r="F83" s="56"/>
    </row>
    <row r="84" spans="1:6" ht="15.75" customHeight="1" thickBot="1" x14ac:dyDescent="0.3">
      <c r="A84" s="131" t="s">
        <v>86</v>
      </c>
      <c r="B84" s="132"/>
      <c r="C84" s="132"/>
      <c r="D84" s="133"/>
      <c r="E84" s="67"/>
      <c r="F84" s="56"/>
    </row>
    <row r="85" spans="1:6" ht="12.75" x14ac:dyDescent="0.25">
      <c r="A85" s="68" t="s">
        <v>97</v>
      </c>
      <c r="B85" s="69">
        <v>300</v>
      </c>
      <c r="C85" s="69">
        <v>350</v>
      </c>
      <c r="D85" s="70">
        <v>360</v>
      </c>
      <c r="E85" s="71"/>
      <c r="F85" s="72"/>
    </row>
    <row r="86" spans="1:6" ht="26.25" thickBot="1" x14ac:dyDescent="0.3">
      <c r="A86" s="65" t="s">
        <v>98</v>
      </c>
      <c r="B86" s="91">
        <f>F61/B85</f>
        <v>3192.3298749999999</v>
      </c>
      <c r="C86" s="91">
        <f>F61/C85</f>
        <v>2736.2827499999999</v>
      </c>
      <c r="D86" s="91">
        <f>F61/D85</f>
        <v>2660.2748958333332</v>
      </c>
      <c r="E86" s="71"/>
      <c r="F86" s="72"/>
    </row>
    <row r="87" spans="1:6" ht="12.75" x14ac:dyDescent="0.25">
      <c r="A87" s="130" t="s">
        <v>87</v>
      </c>
      <c r="B87" s="130"/>
      <c r="C87" s="130"/>
      <c r="D87" s="130"/>
      <c r="E87" s="57"/>
      <c r="F87" s="57"/>
    </row>
  </sheetData>
  <mergeCells count="36">
    <mergeCell ref="A49:F49"/>
    <mergeCell ref="A46:F46"/>
    <mergeCell ref="A42:F42"/>
    <mergeCell ref="A40:F40"/>
    <mergeCell ref="A38:E38"/>
    <mergeCell ref="A70:E70"/>
    <mergeCell ref="A71:E71"/>
    <mergeCell ref="A72:E72"/>
    <mergeCell ref="A66:E66"/>
    <mergeCell ref="A87:D87"/>
    <mergeCell ref="A84:D84"/>
    <mergeCell ref="A74:C74"/>
    <mergeCell ref="A68:E68"/>
    <mergeCell ref="A69:E69"/>
    <mergeCell ref="D12:E12"/>
    <mergeCell ref="D10:E10"/>
    <mergeCell ref="D9:E9"/>
    <mergeCell ref="D8:E8"/>
    <mergeCell ref="D13:E13"/>
    <mergeCell ref="D11:E11"/>
    <mergeCell ref="D14:E14"/>
    <mergeCell ref="A16:F16"/>
    <mergeCell ref="A18:F18"/>
    <mergeCell ref="A53:F53"/>
    <mergeCell ref="A67:E67"/>
    <mergeCell ref="A51:E51"/>
    <mergeCell ref="A57:E57"/>
    <mergeCell ref="A59:E59"/>
    <mergeCell ref="A60:E60"/>
    <mergeCell ref="A61:E61"/>
    <mergeCell ref="A63:E63"/>
    <mergeCell ref="A62:E62"/>
    <mergeCell ref="A32:F32"/>
    <mergeCell ref="A30:E30"/>
    <mergeCell ref="A27:F27"/>
    <mergeCell ref="A25:E25"/>
  </mergeCells>
  <printOptions horizontalCentered="1"/>
  <pageMargins left="0.74803149606299213" right="0.74803149606299213" top="0.98425196850393704" bottom="0.98425196850393704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VICIA</vt:lpstr>
      <vt:lpstr>'AVENA VICIA'!Área_de_impresión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2023-04-10T15:58:56Z</dcterms:modified>
  <cp:category/>
  <cp:contentStatus/>
</cp:coreProperties>
</file>