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AVENA" sheetId="9" r:id="rId1"/>
  </sheets>
  <definedNames>
    <definedName name="_xlnm.Print_Area" localSheetId="0">AVENA!$A$1:$G$89</definedName>
  </definedNames>
  <calcPr calcId="152511"/>
</workbook>
</file>

<file path=xl/calcChain.xml><?xml version="1.0" encoding="utf-8"?>
<calcChain xmlns="http://schemas.openxmlformats.org/spreadsheetml/2006/main">
  <c r="G55" i="9" l="1"/>
  <c r="G49" i="9" l="1"/>
  <c r="G47" i="9"/>
  <c r="G46" i="9"/>
  <c r="G44" i="9"/>
  <c r="G43" i="9"/>
  <c r="G42" i="9"/>
  <c r="G36" i="9"/>
  <c r="G35" i="9"/>
  <c r="G30" i="9"/>
  <c r="G31" i="9" s="1"/>
  <c r="C75" i="9" s="1"/>
  <c r="G25" i="9"/>
  <c r="G24" i="9"/>
  <c r="G23" i="9"/>
  <c r="G22" i="9"/>
  <c r="G21" i="9"/>
  <c r="G12" i="9"/>
  <c r="G60" i="9" s="1"/>
  <c r="G50" i="9" l="1"/>
  <c r="C77" i="9" s="1"/>
  <c r="G37" i="9"/>
  <c r="C76" i="9" s="1"/>
  <c r="G26" i="9"/>
  <c r="C74" i="9" s="1"/>
  <c r="G57" i="9" l="1"/>
  <c r="G58" i="9" s="1"/>
  <c r="G59" i="9" s="1"/>
  <c r="C79" i="9" l="1"/>
  <c r="C80" i="9" s="1"/>
  <c r="C85" i="9"/>
  <c r="E85" i="9"/>
  <c r="D85" i="9"/>
  <c r="G61" i="9"/>
  <c r="D78" i="9" l="1"/>
  <c r="D75" i="9"/>
  <c r="D74" i="9"/>
  <c r="D76" i="9"/>
  <c r="D77" i="9"/>
  <c r="D79" i="9"/>
  <c r="D80" i="9" l="1"/>
</calcChain>
</file>

<file path=xl/sharedStrings.xml><?xml version="1.0" encoding="utf-8"?>
<sst xmlns="http://schemas.openxmlformats.org/spreadsheetml/2006/main" count="136" uniqueCount="97">
  <si>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</si>
  <si>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</si>
  <si>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</si>
  <si>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</si>
  <si>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</si>
  <si>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</si>
  <si>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</si>
  <si>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</si>
  <si>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</si>
  <si>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</si>
  <si>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</si>
  <si>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</si>
  <si>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</si>
  <si>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</si>
  <si>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</si>
  <si>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</si>
  <si>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</si>
  <si>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</si>
  <si>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</si>
  <si>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</si>
  <si>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</si>
  <si>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</si>
  <si>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</si>
  <si>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</si>
  <si>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</si>
  <si>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</si>
  <si>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</si>
  <si>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</si>
  <si>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</si>
  <si>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</si>
  <si>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</si>
  <si>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</si>
  <si>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</si>
  <si>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</si>
  <si>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</si>
  <si>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</si>
  <si>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</si>
  <si>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</si>
  <si>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</si>
  <si>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</si>
  <si>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</si>
  <si>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</si>
  <si>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</si>
  <si>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</si>
  <si>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</si>
  <si>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</si>
  <si>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</si>
  <si>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</si>
  <si>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</si>
  <si>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</si>
  <si>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</si>
  <si>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</si>
  <si>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</si>
  <si>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</si>
  <si>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</si>
  <si>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</si>
  <si>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</si>
  <si>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</si>
  <si>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</si>
  <si>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</si>
  <si>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</si>
  <si>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</si>
  <si>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</si>
  <si>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</si>
  <si>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</si>
  <si>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</si>
  <si>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</si>
  <si>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SEQUÍA</t>
  </si>
  <si>
    <t>Siembra manual</t>
  </si>
  <si>
    <t>Rastraje rama</t>
  </si>
  <si>
    <t>Abril</t>
  </si>
  <si>
    <t>Rastrajes</t>
  </si>
  <si>
    <t xml:space="preserve">HERBICIDA </t>
  </si>
  <si>
    <t>Rango</t>
  </si>
  <si>
    <t>Lt</t>
  </si>
  <si>
    <t>Mcpa</t>
  </si>
  <si>
    <t>SFT</t>
  </si>
  <si>
    <t>Nitromag</t>
  </si>
  <si>
    <t>MERCADO LOCAL</t>
  </si>
  <si>
    <t>Cosecha</t>
  </si>
  <si>
    <t>Sacos</t>
  </si>
  <si>
    <t>Un</t>
  </si>
  <si>
    <t>Febrero</t>
  </si>
  <si>
    <t>ESCENARIOS COSTO UNITARIO  ($/scs)</t>
  </si>
  <si>
    <t>BAJO</t>
  </si>
  <si>
    <t>RENDIMIENTO (qqm/Há.)</t>
  </si>
  <si>
    <t>Aplicación herbicida Barbecho químico</t>
  </si>
  <si>
    <t>Mayo</t>
  </si>
  <si>
    <t>Aplicación herbicida postemergencia</t>
  </si>
  <si>
    <t>Junio</t>
  </si>
  <si>
    <t>Diciembre</t>
  </si>
  <si>
    <t>AVENA</t>
  </si>
  <si>
    <t>URANO</t>
  </si>
  <si>
    <t>PRECIO ESPERADO ($/qqm)</t>
  </si>
  <si>
    <t>Abril-Mayo</t>
  </si>
  <si>
    <t xml:space="preserve">Aplicación fertilizante </t>
  </si>
  <si>
    <t>Mayo-Junio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</si>
</sst>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"/>
    <xf numFmtId="0" fontId="1" fillId="0" borderId="1"/>
  </cellStyleXfs>
  <cellXfs count="123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3" fontId="0" fillId="0" borderId="1" xfId="0" applyNumberFormat="1" applyFont="1" applyBorder="1" applyAlignment="1"/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5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5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5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166" fontId="14" fillId="2" borderId="2" xfId="0" applyNumberFormat="1" applyFont="1" applyFill="1" applyBorder="1" applyAlignment="1">
      <alignment vertical="center"/>
    </xf>
    <xf numFmtId="166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3" fontId="21" fillId="0" borderId="2" xfId="0" applyNumberFormat="1" applyFont="1" applyBorder="1" applyAlignment="1">
      <alignment horizontal="right"/>
    </xf>
    <xf numFmtId="17" fontId="21" fillId="10" borderId="2" xfId="0" applyNumberFormat="1" applyFont="1" applyFill="1" applyBorder="1" applyAlignment="1">
      <alignment horizontal="right"/>
    </xf>
    <xf numFmtId="3" fontId="21" fillId="10" borderId="2" xfId="0" applyNumberFormat="1" applyFont="1" applyFill="1" applyBorder="1" applyAlignment="1">
      <alignment horizontal="right"/>
    </xf>
    <xf numFmtId="0" fontId="21" fillId="10" borderId="2" xfId="0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21" fillId="0" borderId="2" xfId="0" applyFont="1" applyBorder="1" applyAlignment="1">
      <alignment horizontal="right" wrapText="1"/>
    </xf>
    <xf numFmtId="17" fontId="21" fillId="0" borderId="2" xfId="0" applyNumberFormat="1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3" fontId="22" fillId="0" borderId="2" xfId="0" applyNumberFormat="1" applyFont="1" applyBorder="1"/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/>
    </xf>
    <xf numFmtId="3" fontId="23" fillId="0" borderId="2" xfId="0" applyNumberFormat="1" applyFont="1" applyBorder="1" applyAlignment="1">
      <alignment horizontal="center"/>
    </xf>
    <xf numFmtId="3" fontId="23" fillId="0" borderId="2" xfId="0" applyNumberFormat="1" applyFont="1" applyBorder="1"/>
    <xf numFmtId="0" fontId="21" fillId="0" borderId="2" xfId="0" applyFont="1" applyBorder="1" applyAlignment="1">
      <alignment horizontal="left"/>
    </xf>
    <xf numFmtId="0" fontId="23" fillId="0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Fill="1" applyBorder="1"/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3" fontId="23" fillId="0" borderId="2" xfId="1" applyNumberFormat="1" applyFont="1" applyBorder="1" applyAlignment="1">
      <alignment horizontal="right"/>
    </xf>
    <xf numFmtId="0" fontId="24" fillId="0" borderId="2" xfId="0" applyFont="1" applyFill="1" applyBorder="1" applyAlignment="1">
      <alignment wrapText="1"/>
    </xf>
    <xf numFmtId="0" fontId="21" fillId="0" borderId="2" xfId="0" applyFont="1" applyBorder="1"/>
    <xf numFmtId="3" fontId="21" fillId="0" borderId="2" xfId="0" applyNumberFormat="1" applyFont="1" applyBorder="1"/>
    <xf numFmtId="0" fontId="23" fillId="0" borderId="2" xfId="0" applyFont="1" applyFill="1" applyBorder="1"/>
    <xf numFmtId="0" fontId="5" fillId="0" borderId="2" xfId="1" applyFont="1" applyBorder="1" applyAlignment="1">
      <alignment horizontal="center"/>
    </xf>
    <xf numFmtId="0" fontId="25" fillId="0" borderId="2" xfId="0" applyFont="1" applyFill="1" applyBorder="1"/>
    <xf numFmtId="3" fontId="5" fillId="2" borderId="2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28574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3912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tabSelected="1" workbookViewId="0">
      <selection sqref="A1:G89"/>
    </sheetView>
  </sheetViews>
  <sheetFormatPr baseColWidth="10" defaultColWidth="10.85546875" defaultRowHeight="11.25" customHeight="1"/>
  <cols>
    <col min="1" max="1" width="4.42578125" style="13" customWidth="1"/>
    <col min="2" max="2" width="16.7109375" style="13" customWidth="1"/>
    <col min="3" max="3" width="19.42578125" style="13" customWidth="1"/>
    <col min="4" max="4" width="9.42578125" style="13" customWidth="1"/>
    <col min="5" max="5" width="18.7109375" style="13" customWidth="1"/>
    <col min="6" max="6" width="13.5703125" style="13" customWidth="1"/>
    <col min="7" max="7" width="17.5703125" style="13" customWidth="1"/>
    <col min="8" max="255" width="10.85546875" style="13" customWidth="1"/>
    <col min="256" max="16384" width="10.85546875" style="15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42" t="s">
        <v>0</v>
      </c>
      <c r="C9" s="89" t="s">
        <v>91</v>
      </c>
      <c r="D9" s="16"/>
      <c r="E9" s="117" t="s">
        <v>85</v>
      </c>
      <c r="F9" s="118"/>
      <c r="G9" s="84">
        <v>45</v>
      </c>
    </row>
    <row r="10" spans="1:7" ht="15">
      <c r="A10" s="14"/>
      <c r="B10" s="43" t="s">
        <v>1</v>
      </c>
      <c r="C10" s="87" t="s">
        <v>92</v>
      </c>
      <c r="D10" s="17"/>
      <c r="E10" s="119" t="s">
        <v>2</v>
      </c>
      <c r="F10" s="120"/>
      <c r="G10" s="85">
        <v>44986</v>
      </c>
    </row>
    <row r="11" spans="1:7" ht="15">
      <c r="A11" s="14"/>
      <c r="B11" s="43" t="s">
        <v>3</v>
      </c>
      <c r="C11" s="87" t="s">
        <v>84</v>
      </c>
      <c r="D11" s="17"/>
      <c r="E11" s="119" t="s">
        <v>93</v>
      </c>
      <c r="F11" s="120"/>
      <c r="G11" s="86">
        <v>32000</v>
      </c>
    </row>
    <row r="12" spans="1:7" ht="11.25" customHeight="1">
      <c r="A12" s="14"/>
      <c r="B12" s="43" t="s">
        <v>4</v>
      </c>
      <c r="C12" s="87" t="s">
        <v>65</v>
      </c>
      <c r="D12" s="17"/>
      <c r="E12" s="44" t="s">
        <v>5</v>
      </c>
      <c r="F12" s="45"/>
      <c r="G12" s="86">
        <f>G9*G11</f>
        <v>1440000</v>
      </c>
    </row>
    <row r="13" spans="1:7" ht="11.25" customHeight="1">
      <c r="A13" s="14"/>
      <c r="B13" s="43" t="s">
        <v>6</v>
      </c>
      <c r="C13" s="87" t="s">
        <v>66</v>
      </c>
      <c r="D13" s="17"/>
      <c r="E13" s="119" t="s">
        <v>7</v>
      </c>
      <c r="F13" s="120"/>
      <c r="G13" s="87" t="s">
        <v>78</v>
      </c>
    </row>
    <row r="14" spans="1:7" ht="13.5" customHeight="1">
      <c r="A14" s="14"/>
      <c r="B14" s="43" t="s">
        <v>8</v>
      </c>
      <c r="C14" s="87" t="s">
        <v>66</v>
      </c>
      <c r="D14" s="17"/>
      <c r="E14" s="119" t="s">
        <v>9</v>
      </c>
      <c r="F14" s="120"/>
      <c r="G14" s="85">
        <v>44958</v>
      </c>
    </row>
    <row r="15" spans="1:7" ht="25.5" customHeight="1">
      <c r="A15" s="14"/>
      <c r="B15" s="43" t="s">
        <v>10</v>
      </c>
      <c r="C15" s="90">
        <v>44927</v>
      </c>
      <c r="D15" s="17"/>
      <c r="E15" s="121" t="s">
        <v>11</v>
      </c>
      <c r="F15" s="122"/>
      <c r="G15" s="88" t="s">
        <v>67</v>
      </c>
    </row>
    <row r="16" spans="1:7" ht="12" customHeight="1">
      <c r="A16" s="14"/>
      <c r="B16" s="18"/>
      <c r="C16" s="19"/>
      <c r="D16" s="16"/>
      <c r="E16" s="16"/>
      <c r="F16" s="16"/>
      <c r="G16" s="20"/>
    </row>
    <row r="17" spans="1:7" ht="12" customHeight="1">
      <c r="A17" s="14"/>
      <c r="B17" s="113" t="s">
        <v>12</v>
      </c>
      <c r="C17" s="114"/>
      <c r="D17" s="114"/>
      <c r="E17" s="114"/>
      <c r="F17" s="114"/>
      <c r="G17" s="114"/>
    </row>
    <row r="18" spans="1:7" ht="12" customHeight="1">
      <c r="A18" s="14"/>
      <c r="B18" s="16"/>
      <c r="C18" s="21"/>
      <c r="D18" s="21"/>
      <c r="E18" s="21"/>
      <c r="F18" s="16"/>
      <c r="G18" s="16"/>
    </row>
    <row r="19" spans="1:7" ht="12" customHeight="1">
      <c r="A19" s="14"/>
      <c r="B19" s="22" t="s">
        <v>13</v>
      </c>
      <c r="C19" s="23"/>
      <c r="D19" s="23"/>
      <c r="E19" s="23"/>
      <c r="F19" s="23"/>
      <c r="G19" s="23"/>
    </row>
    <row r="20" spans="1:7" ht="24" customHeight="1">
      <c r="A20" s="14"/>
      <c r="B20" s="46" t="s">
        <v>14</v>
      </c>
      <c r="C20" s="46" t="s">
        <v>15</v>
      </c>
      <c r="D20" s="46" t="s">
        <v>16</v>
      </c>
      <c r="E20" s="46" t="s">
        <v>17</v>
      </c>
      <c r="F20" s="46" t="s">
        <v>18</v>
      </c>
      <c r="G20" s="46" t="s">
        <v>19</v>
      </c>
    </row>
    <row r="21" spans="1:7" ht="24" customHeight="1">
      <c r="A21" s="14"/>
      <c r="B21" s="94" t="s">
        <v>86</v>
      </c>
      <c r="C21" s="95" t="s">
        <v>20</v>
      </c>
      <c r="D21" s="95">
        <v>0.5</v>
      </c>
      <c r="E21" s="95" t="s">
        <v>70</v>
      </c>
      <c r="F21" s="96">
        <v>20000</v>
      </c>
      <c r="G21" s="97">
        <f>F21*D21</f>
        <v>10000</v>
      </c>
    </row>
    <row r="22" spans="1:7" ht="13.5" customHeight="1">
      <c r="A22" s="14"/>
      <c r="B22" s="98" t="s">
        <v>68</v>
      </c>
      <c r="C22" s="95" t="s">
        <v>20</v>
      </c>
      <c r="D22" s="95">
        <v>2</v>
      </c>
      <c r="E22" s="99" t="s">
        <v>94</v>
      </c>
      <c r="F22" s="96">
        <v>20000</v>
      </c>
      <c r="G22" s="97">
        <f>F22*D22</f>
        <v>40000</v>
      </c>
    </row>
    <row r="23" spans="1:7" ht="15" customHeight="1">
      <c r="A23" s="14"/>
      <c r="B23" s="98" t="s">
        <v>95</v>
      </c>
      <c r="C23" s="95" t="s">
        <v>20</v>
      </c>
      <c r="D23" s="95">
        <v>1</v>
      </c>
      <c r="E23" s="95" t="s">
        <v>87</v>
      </c>
      <c r="F23" s="96">
        <v>20000</v>
      </c>
      <c r="G23" s="97">
        <f>F23*D23</f>
        <v>20000</v>
      </c>
    </row>
    <row r="24" spans="1:7" ht="15" customHeight="1">
      <c r="A24" s="14"/>
      <c r="B24" s="98" t="s">
        <v>88</v>
      </c>
      <c r="C24" s="95" t="s">
        <v>20</v>
      </c>
      <c r="D24" s="100">
        <v>0.5</v>
      </c>
      <c r="E24" s="95" t="s">
        <v>89</v>
      </c>
      <c r="F24" s="96">
        <v>20000</v>
      </c>
      <c r="G24" s="97">
        <f>F24*D24</f>
        <v>10000</v>
      </c>
    </row>
    <row r="25" spans="1:7" ht="12.75" customHeight="1">
      <c r="A25" s="14"/>
      <c r="B25" s="98" t="s">
        <v>79</v>
      </c>
      <c r="C25" s="100" t="s">
        <v>20</v>
      </c>
      <c r="D25" s="100">
        <v>2</v>
      </c>
      <c r="E25" s="100" t="s">
        <v>90</v>
      </c>
      <c r="F25" s="96">
        <v>20000</v>
      </c>
      <c r="G25" s="97">
        <f>F25*D25</f>
        <v>40000</v>
      </c>
    </row>
    <row r="26" spans="1:7" ht="12.75" customHeight="1">
      <c r="A26" s="14"/>
      <c r="B26" s="24" t="s">
        <v>21</v>
      </c>
      <c r="C26" s="25"/>
      <c r="D26" s="25"/>
      <c r="E26" s="25"/>
      <c r="F26" s="26"/>
      <c r="G26" s="27">
        <f>SUM(G21:G25)</f>
        <v>120000</v>
      </c>
    </row>
    <row r="27" spans="1:7" ht="12" customHeight="1">
      <c r="A27" s="14"/>
      <c r="B27" s="16"/>
      <c r="C27" s="16"/>
      <c r="D27" s="16"/>
      <c r="E27" s="16"/>
      <c r="F27" s="28"/>
      <c r="G27" s="28"/>
    </row>
    <row r="28" spans="1:7" ht="12" customHeight="1">
      <c r="A28" s="14"/>
      <c r="B28" s="22" t="s">
        <v>22</v>
      </c>
      <c r="C28" s="29"/>
      <c r="D28" s="29"/>
      <c r="E28" s="29"/>
      <c r="F28" s="23"/>
      <c r="G28" s="23"/>
    </row>
    <row r="29" spans="1:7" ht="24" customHeight="1">
      <c r="A29" s="14"/>
      <c r="B29" s="47" t="s">
        <v>14</v>
      </c>
      <c r="C29" s="46" t="s">
        <v>15</v>
      </c>
      <c r="D29" s="46" t="s">
        <v>16</v>
      </c>
      <c r="E29" s="47" t="s">
        <v>17</v>
      </c>
      <c r="F29" s="46" t="s">
        <v>18</v>
      </c>
      <c r="G29" s="47" t="s">
        <v>19</v>
      </c>
    </row>
    <row r="30" spans="1:7" ht="15" customHeight="1">
      <c r="A30" s="14"/>
      <c r="B30" s="101" t="s">
        <v>69</v>
      </c>
      <c r="C30" s="91" t="s">
        <v>64</v>
      </c>
      <c r="D30" s="91">
        <v>1</v>
      </c>
      <c r="E30" s="91" t="s">
        <v>94</v>
      </c>
      <c r="F30" s="92">
        <v>30000</v>
      </c>
      <c r="G30" s="93">
        <f>F30*D30</f>
        <v>30000</v>
      </c>
    </row>
    <row r="31" spans="1:7" s="13" customFormat="1" ht="12" customHeight="1">
      <c r="A31" s="14"/>
      <c r="B31" s="30" t="s">
        <v>23</v>
      </c>
      <c r="C31" s="31"/>
      <c r="D31" s="31"/>
      <c r="E31" s="31"/>
      <c r="F31" s="32"/>
      <c r="G31" s="27">
        <f>SUM(G30:G30)</f>
        <v>30000</v>
      </c>
    </row>
    <row r="32" spans="1:7" s="13" customFormat="1" ht="12" customHeight="1">
      <c r="A32" s="14"/>
      <c r="B32" s="16"/>
      <c r="C32" s="16"/>
      <c r="D32" s="16"/>
      <c r="E32" s="16"/>
      <c r="F32" s="28"/>
      <c r="G32" s="28"/>
    </row>
    <row r="33" spans="1:7" s="13" customFormat="1" ht="12" customHeight="1">
      <c r="A33" s="14"/>
      <c r="B33" s="22" t="s">
        <v>24</v>
      </c>
      <c r="C33" s="29"/>
      <c r="D33" s="29"/>
      <c r="E33" s="29"/>
      <c r="F33" s="23"/>
      <c r="G33" s="23"/>
    </row>
    <row r="34" spans="1:7" s="13" customFormat="1" ht="24" customHeight="1">
      <c r="A34" s="14"/>
      <c r="B34" s="47" t="s">
        <v>14</v>
      </c>
      <c r="C34" s="47" t="s">
        <v>15</v>
      </c>
      <c r="D34" s="47" t="s">
        <v>16</v>
      </c>
      <c r="E34" s="47" t="s">
        <v>17</v>
      </c>
      <c r="F34" s="46" t="s">
        <v>18</v>
      </c>
      <c r="G34" s="47" t="s">
        <v>19</v>
      </c>
    </row>
    <row r="35" spans="1:7" s="13" customFormat="1" ht="12.75" customHeight="1">
      <c r="A35" s="14"/>
      <c r="B35" s="102" t="s">
        <v>26</v>
      </c>
      <c r="C35" s="103" t="s">
        <v>25</v>
      </c>
      <c r="D35" s="103">
        <v>0.31</v>
      </c>
      <c r="E35" s="103" t="s">
        <v>70</v>
      </c>
      <c r="F35" s="104">
        <v>224000</v>
      </c>
      <c r="G35" s="105">
        <f>(D35*F35)*1.19</f>
        <v>82633.599999999991</v>
      </c>
    </row>
    <row r="36" spans="1:7" s="13" customFormat="1" ht="12.75" customHeight="1">
      <c r="A36" s="14"/>
      <c r="B36" s="102" t="s">
        <v>71</v>
      </c>
      <c r="C36" s="103" t="s">
        <v>25</v>
      </c>
      <c r="D36" s="103">
        <v>0.125</v>
      </c>
      <c r="E36" s="103" t="s">
        <v>70</v>
      </c>
      <c r="F36" s="104">
        <v>224000</v>
      </c>
      <c r="G36" s="105">
        <f>(D36*F36)*1.19</f>
        <v>33320</v>
      </c>
    </row>
    <row r="37" spans="1:7" s="13" customFormat="1" ht="12.75" customHeight="1">
      <c r="A37" s="14"/>
      <c r="B37" s="24" t="s">
        <v>27</v>
      </c>
      <c r="C37" s="25"/>
      <c r="D37" s="25"/>
      <c r="E37" s="25"/>
      <c r="F37" s="26"/>
      <c r="G37" s="27">
        <f>SUM(G35:G36)</f>
        <v>115953.59999999999</v>
      </c>
    </row>
    <row r="38" spans="1:7" s="13" customFormat="1" ht="12" customHeight="1">
      <c r="A38" s="14"/>
      <c r="B38" s="16"/>
      <c r="C38" s="16"/>
      <c r="D38" s="16"/>
      <c r="E38" s="16"/>
      <c r="F38" s="28"/>
      <c r="G38" s="28"/>
    </row>
    <row r="39" spans="1:7" s="13" customFormat="1" ht="12" customHeight="1">
      <c r="A39" s="14"/>
      <c r="B39" s="22" t="s">
        <v>28</v>
      </c>
      <c r="C39" s="29"/>
      <c r="D39" s="29"/>
      <c r="E39" s="29"/>
      <c r="F39" s="23"/>
      <c r="G39" s="23"/>
    </row>
    <row r="40" spans="1:7" s="13" customFormat="1" ht="24" customHeight="1">
      <c r="A40" s="14"/>
      <c r="B40" s="46" t="s">
        <v>29</v>
      </c>
      <c r="C40" s="46" t="s">
        <v>30</v>
      </c>
      <c r="D40" s="46" t="s">
        <v>31</v>
      </c>
      <c r="E40" s="46" t="s">
        <v>17</v>
      </c>
      <c r="F40" s="46" t="s">
        <v>18</v>
      </c>
      <c r="G40" s="46" t="s">
        <v>19</v>
      </c>
    </row>
    <row r="41" spans="1:7" s="13" customFormat="1" ht="12.75" customHeight="1">
      <c r="A41" s="14"/>
      <c r="B41" s="106" t="s">
        <v>72</v>
      </c>
      <c r="C41" s="107"/>
      <c r="D41" s="107"/>
      <c r="E41" s="107"/>
      <c r="F41" s="108"/>
      <c r="G41" s="48"/>
    </row>
    <row r="42" spans="1:7" s="13" customFormat="1" ht="12.75" customHeight="1">
      <c r="A42" s="14"/>
      <c r="B42" s="109" t="s">
        <v>73</v>
      </c>
      <c r="C42" s="95" t="s">
        <v>74</v>
      </c>
      <c r="D42" s="100">
        <v>2</v>
      </c>
      <c r="E42" s="110" t="s">
        <v>70</v>
      </c>
      <c r="F42" s="108">
        <v>20580</v>
      </c>
      <c r="G42" s="49">
        <f t="shared" ref="G42:G49" si="0">(D42*F42)*1.19</f>
        <v>48980.399999999994</v>
      </c>
    </row>
    <row r="43" spans="1:7" s="13" customFormat="1" ht="12.75" customHeight="1">
      <c r="A43" s="14"/>
      <c r="B43" s="109" t="s">
        <v>75</v>
      </c>
      <c r="C43" s="95" t="s">
        <v>74</v>
      </c>
      <c r="D43" s="100">
        <v>2</v>
      </c>
      <c r="E43" s="110" t="s">
        <v>96</v>
      </c>
      <c r="F43" s="108">
        <v>23950</v>
      </c>
      <c r="G43" s="49">
        <f t="shared" si="0"/>
        <v>57001</v>
      </c>
    </row>
    <row r="44" spans="1:7" s="13" customFormat="1" ht="12.75" customHeight="1">
      <c r="A44" s="14"/>
      <c r="B44" s="111" t="s">
        <v>32</v>
      </c>
      <c r="C44" s="95" t="s">
        <v>34</v>
      </c>
      <c r="D44" s="100">
        <v>150</v>
      </c>
      <c r="E44" s="110" t="s">
        <v>70</v>
      </c>
      <c r="F44" s="108">
        <v>840</v>
      </c>
      <c r="G44" s="49">
        <f t="shared" si="0"/>
        <v>149940</v>
      </c>
    </row>
    <row r="45" spans="1:7" s="13" customFormat="1" ht="12.75" customHeight="1">
      <c r="A45" s="14"/>
      <c r="B45" s="111" t="s">
        <v>33</v>
      </c>
      <c r="C45" s="95"/>
      <c r="D45" s="100"/>
      <c r="E45" s="110"/>
      <c r="F45" s="108"/>
      <c r="G45" s="49"/>
    </row>
    <row r="46" spans="1:7" s="13" customFormat="1" ht="12.75" customHeight="1">
      <c r="A46" s="14"/>
      <c r="B46" s="109" t="s">
        <v>76</v>
      </c>
      <c r="C46" s="95" t="s">
        <v>34</v>
      </c>
      <c r="D46" s="100">
        <v>100</v>
      </c>
      <c r="E46" s="110" t="s">
        <v>70</v>
      </c>
      <c r="F46" s="108">
        <v>1160</v>
      </c>
      <c r="G46" s="49">
        <f t="shared" si="0"/>
        <v>138040</v>
      </c>
    </row>
    <row r="47" spans="1:7" s="13" customFormat="1" ht="12.75" customHeight="1">
      <c r="A47" s="14"/>
      <c r="B47" s="109" t="s">
        <v>77</v>
      </c>
      <c r="C47" s="95" t="s">
        <v>34</v>
      </c>
      <c r="D47" s="100">
        <v>100</v>
      </c>
      <c r="E47" s="110" t="s">
        <v>70</v>
      </c>
      <c r="F47" s="108">
        <v>975</v>
      </c>
      <c r="G47" s="49">
        <f t="shared" si="0"/>
        <v>116025</v>
      </c>
    </row>
    <row r="48" spans="1:7" s="13" customFormat="1" ht="12.75" customHeight="1">
      <c r="A48" s="14"/>
      <c r="B48" s="111" t="s">
        <v>36</v>
      </c>
      <c r="C48" s="95"/>
      <c r="D48" s="100"/>
      <c r="E48" s="95"/>
      <c r="F48" s="108"/>
      <c r="G48" s="49"/>
    </row>
    <row r="49" spans="1:8" s="13" customFormat="1" ht="12.75" customHeight="1">
      <c r="A49" s="14"/>
      <c r="B49" s="109" t="s">
        <v>80</v>
      </c>
      <c r="C49" s="95" t="s">
        <v>81</v>
      </c>
      <c r="D49" s="100">
        <v>70</v>
      </c>
      <c r="E49" s="95" t="s">
        <v>82</v>
      </c>
      <c r="F49" s="108">
        <v>202</v>
      </c>
      <c r="G49" s="49">
        <f t="shared" si="0"/>
        <v>16826.599999999999</v>
      </c>
    </row>
    <row r="50" spans="1:8" s="13" customFormat="1" ht="13.5" customHeight="1">
      <c r="A50" s="14"/>
      <c r="B50" s="33" t="s">
        <v>35</v>
      </c>
      <c r="C50" s="34"/>
      <c r="D50" s="34"/>
      <c r="E50" s="34"/>
      <c r="F50" s="35"/>
      <c r="G50" s="36">
        <f>SUM(G41:G49)</f>
        <v>526813</v>
      </c>
    </row>
    <row r="51" spans="1:8" s="13" customFormat="1" ht="12" customHeight="1">
      <c r="A51" s="14"/>
      <c r="B51" s="16"/>
      <c r="C51" s="16"/>
      <c r="D51" s="16"/>
      <c r="E51" s="37"/>
      <c r="F51" s="28"/>
      <c r="G51" s="28"/>
    </row>
    <row r="52" spans="1:8" s="13" customFormat="1" ht="12" customHeight="1">
      <c r="A52" s="14"/>
      <c r="B52" s="22" t="s">
        <v>36</v>
      </c>
      <c r="C52" s="29"/>
      <c r="D52" s="29"/>
      <c r="E52" s="29"/>
      <c r="F52" s="23"/>
      <c r="G52" s="23"/>
    </row>
    <row r="53" spans="1:8" s="13" customFormat="1" ht="24" customHeight="1">
      <c r="A53" s="14"/>
      <c r="B53" s="47" t="s">
        <v>37</v>
      </c>
      <c r="C53" s="46" t="s">
        <v>30</v>
      </c>
      <c r="D53" s="46" t="s">
        <v>31</v>
      </c>
      <c r="E53" s="47" t="s">
        <v>17</v>
      </c>
      <c r="F53" s="46" t="s">
        <v>18</v>
      </c>
      <c r="G53" s="47" t="s">
        <v>19</v>
      </c>
    </row>
    <row r="54" spans="1:8" s="13" customFormat="1" ht="12.75" customHeight="1">
      <c r="A54" s="14"/>
      <c r="B54" s="50"/>
      <c r="C54" s="51"/>
      <c r="D54" s="112">
        <v>0</v>
      </c>
      <c r="E54" s="52"/>
      <c r="F54" s="53"/>
      <c r="G54" s="49">
        <v>0</v>
      </c>
    </row>
    <row r="55" spans="1:8" s="13" customFormat="1" ht="13.5" customHeight="1">
      <c r="A55" s="14"/>
      <c r="B55" s="33" t="s">
        <v>38</v>
      </c>
      <c r="C55" s="34"/>
      <c r="D55" s="34"/>
      <c r="E55" s="34"/>
      <c r="F55" s="35"/>
      <c r="G55" s="36">
        <f>G54</f>
        <v>0</v>
      </c>
    </row>
    <row r="56" spans="1:8" s="13" customFormat="1" ht="12" customHeight="1">
      <c r="A56" s="14"/>
      <c r="B56" s="16"/>
      <c r="C56" s="16"/>
      <c r="D56" s="16"/>
      <c r="E56" s="16"/>
      <c r="F56" s="28"/>
      <c r="G56" s="28"/>
    </row>
    <row r="57" spans="1:8" s="13" customFormat="1" ht="12" customHeight="1">
      <c r="A57" s="14"/>
      <c r="B57" s="54" t="s">
        <v>39</v>
      </c>
      <c r="C57" s="55"/>
      <c r="D57" s="55"/>
      <c r="E57" s="55"/>
      <c r="F57" s="55"/>
      <c r="G57" s="56">
        <f>G50+G37+G31+G26</f>
        <v>792766.6</v>
      </c>
      <c r="H57" s="39"/>
    </row>
    <row r="58" spans="1:8" s="13" customFormat="1" ht="12" customHeight="1">
      <c r="A58" s="14"/>
      <c r="B58" s="57" t="s">
        <v>40</v>
      </c>
      <c r="C58" s="40"/>
      <c r="D58" s="40"/>
      <c r="E58" s="40"/>
      <c r="F58" s="40"/>
      <c r="G58" s="58">
        <f>G57*0.05</f>
        <v>39638.33</v>
      </c>
    </row>
    <row r="59" spans="1:8" s="13" customFormat="1" ht="12" customHeight="1">
      <c r="A59" s="14"/>
      <c r="B59" s="59" t="s">
        <v>41</v>
      </c>
      <c r="C59" s="38"/>
      <c r="D59" s="38"/>
      <c r="E59" s="38"/>
      <c r="F59" s="38"/>
      <c r="G59" s="60">
        <f>G58+G57</f>
        <v>832404.92999999993</v>
      </c>
    </row>
    <row r="60" spans="1:8" s="13" customFormat="1" ht="12" customHeight="1">
      <c r="A60" s="14"/>
      <c r="B60" s="57" t="s">
        <v>42</v>
      </c>
      <c r="C60" s="40"/>
      <c r="D60" s="40"/>
      <c r="E60" s="40"/>
      <c r="F60" s="40"/>
      <c r="G60" s="58">
        <f>G12</f>
        <v>1440000</v>
      </c>
    </row>
    <row r="61" spans="1:8" s="13" customFormat="1" ht="12" customHeight="1">
      <c r="A61" s="14"/>
      <c r="B61" s="61" t="s">
        <v>43</v>
      </c>
      <c r="C61" s="62"/>
      <c r="D61" s="62"/>
      <c r="E61" s="62"/>
      <c r="F61" s="62"/>
      <c r="G61" s="63">
        <f>G60-G59</f>
        <v>607595.07000000007</v>
      </c>
    </row>
    <row r="62" spans="1:8" s="13" customFormat="1" ht="12" customHeight="1">
      <c r="A62" s="14"/>
      <c r="B62" s="6" t="s">
        <v>44</v>
      </c>
      <c r="C62" s="7"/>
      <c r="D62" s="7"/>
      <c r="E62" s="7"/>
      <c r="F62" s="7"/>
      <c r="G62" s="3"/>
    </row>
    <row r="63" spans="1:8" s="13" customFormat="1" ht="12.75" customHeight="1">
      <c r="A63" s="14"/>
      <c r="B63" s="8"/>
      <c r="C63" s="7"/>
      <c r="D63" s="7"/>
      <c r="E63" s="7"/>
      <c r="F63" s="7"/>
      <c r="G63" s="3"/>
    </row>
    <row r="64" spans="1:8" s="13" customFormat="1" ht="12" customHeight="1">
      <c r="A64" s="14"/>
      <c r="B64" s="41" t="s">
        <v>45</v>
      </c>
      <c r="C64" s="5"/>
      <c r="D64" s="5"/>
      <c r="E64" s="5"/>
      <c r="F64" s="5"/>
      <c r="G64" s="3"/>
    </row>
    <row r="65" spans="1:7" s="13" customFormat="1" ht="12" customHeight="1">
      <c r="A65" s="14"/>
      <c r="B65" s="64" t="s">
        <v>46</v>
      </c>
      <c r="C65" s="65"/>
      <c r="D65" s="65"/>
      <c r="E65" s="65"/>
      <c r="F65" s="65"/>
      <c r="G65" s="66"/>
    </row>
    <row r="66" spans="1:7" s="13" customFormat="1" ht="12" customHeight="1">
      <c r="A66" s="14"/>
      <c r="B66" s="67" t="s">
        <v>47</v>
      </c>
      <c r="C66" s="5"/>
      <c r="D66" s="5"/>
      <c r="E66" s="5"/>
      <c r="F66" s="5"/>
      <c r="G66" s="68"/>
    </row>
    <row r="67" spans="1:7" s="13" customFormat="1" ht="12" customHeight="1">
      <c r="A67" s="14"/>
      <c r="B67" s="67" t="s">
        <v>48</v>
      </c>
      <c r="C67" s="5"/>
      <c r="D67" s="5"/>
      <c r="E67" s="5"/>
      <c r="F67" s="5"/>
      <c r="G67" s="68"/>
    </row>
    <row r="68" spans="1:7" s="13" customFormat="1" ht="12" customHeight="1">
      <c r="A68" s="14"/>
      <c r="B68" s="67" t="s">
        <v>49</v>
      </c>
      <c r="C68" s="5"/>
      <c r="D68" s="5"/>
      <c r="E68" s="5"/>
      <c r="F68" s="5"/>
      <c r="G68" s="68"/>
    </row>
    <row r="69" spans="1:7" s="13" customFormat="1" ht="12" customHeight="1">
      <c r="A69" s="14"/>
      <c r="B69" s="67" t="s">
        <v>50</v>
      </c>
      <c r="C69" s="5"/>
      <c r="D69" s="5"/>
      <c r="E69" s="5"/>
      <c r="F69" s="5"/>
      <c r="G69" s="68"/>
    </row>
    <row r="70" spans="1:7" s="13" customFormat="1" ht="12.75" customHeight="1">
      <c r="A70" s="14"/>
      <c r="B70" s="69" t="s">
        <v>51</v>
      </c>
      <c r="C70" s="70"/>
      <c r="D70" s="70"/>
      <c r="E70" s="70"/>
      <c r="F70" s="70"/>
      <c r="G70" s="71"/>
    </row>
    <row r="71" spans="1:7" s="13" customFormat="1" ht="12.75" customHeight="1">
      <c r="A71" s="14"/>
      <c r="B71" s="10"/>
      <c r="C71" s="5"/>
      <c r="D71" s="5"/>
      <c r="E71" s="5"/>
      <c r="F71" s="5"/>
      <c r="G71" s="3"/>
    </row>
    <row r="72" spans="1:7" s="13" customFormat="1" ht="15" customHeight="1">
      <c r="A72" s="14"/>
      <c r="B72" s="115" t="s">
        <v>52</v>
      </c>
      <c r="C72" s="116"/>
      <c r="D72" s="72"/>
      <c r="E72" s="1"/>
      <c r="F72" s="1"/>
      <c r="G72" s="3"/>
    </row>
    <row r="73" spans="1:7" s="13" customFormat="1" ht="12" customHeight="1">
      <c r="A73" s="14"/>
      <c r="B73" s="73" t="s">
        <v>37</v>
      </c>
      <c r="C73" s="73" t="s">
        <v>53</v>
      </c>
      <c r="D73" s="74" t="s">
        <v>54</v>
      </c>
      <c r="E73" s="1"/>
      <c r="F73" s="1"/>
      <c r="G73" s="3"/>
    </row>
    <row r="74" spans="1:7" s="13" customFormat="1" ht="12" customHeight="1">
      <c r="A74" s="14"/>
      <c r="B74" s="75" t="s">
        <v>55</v>
      </c>
      <c r="C74" s="76">
        <f>G26</f>
        <v>120000</v>
      </c>
      <c r="D74" s="77">
        <f>(C74/C80)</f>
        <v>0.14416060702571765</v>
      </c>
      <c r="E74" s="1"/>
      <c r="F74" s="1"/>
      <c r="G74" s="3"/>
    </row>
    <row r="75" spans="1:7" s="13" customFormat="1" ht="12" customHeight="1">
      <c r="A75" s="14"/>
      <c r="B75" s="75" t="s">
        <v>56</v>
      </c>
      <c r="C75" s="76">
        <f>G31</f>
        <v>30000</v>
      </c>
      <c r="D75" s="77">
        <f>C75/C80</f>
        <v>3.6040151756429412E-2</v>
      </c>
      <c r="E75" s="1"/>
      <c r="F75" s="1"/>
      <c r="G75" s="3"/>
    </row>
    <row r="76" spans="1:7" s="13" customFormat="1" ht="12" customHeight="1">
      <c r="A76" s="14"/>
      <c r="B76" s="75" t="s">
        <v>57</v>
      </c>
      <c r="C76" s="76">
        <f>G37</f>
        <v>115953.59999999999</v>
      </c>
      <c r="D76" s="77">
        <f>(C76/C80)</f>
        <v>0.13929951135681043</v>
      </c>
      <c r="E76" s="1"/>
      <c r="F76" s="1"/>
      <c r="G76" s="3"/>
    </row>
    <row r="77" spans="1:7" s="13" customFormat="1" ht="12" customHeight="1">
      <c r="A77" s="14"/>
      <c r="B77" s="75" t="s">
        <v>29</v>
      </c>
      <c r="C77" s="76">
        <f>G50</f>
        <v>526813</v>
      </c>
      <c r="D77" s="77">
        <f>(C77/C80)</f>
        <v>0.6328806822419949</v>
      </c>
      <c r="E77" s="1"/>
      <c r="F77" s="1"/>
      <c r="G77" s="3"/>
    </row>
    <row r="78" spans="1:7" s="13" customFormat="1" ht="12" customHeight="1">
      <c r="A78" s="14"/>
      <c r="B78" s="75" t="s">
        <v>58</v>
      </c>
      <c r="C78" s="78"/>
      <c r="D78" s="77">
        <f>(C78/C80)</f>
        <v>0</v>
      </c>
      <c r="E78" s="2"/>
      <c r="F78" s="2"/>
      <c r="G78" s="3"/>
    </row>
    <row r="79" spans="1:7" s="13" customFormat="1" ht="12" customHeight="1">
      <c r="A79" s="14"/>
      <c r="B79" s="75" t="s">
        <v>59</v>
      </c>
      <c r="C79" s="78">
        <f>G58</f>
        <v>39638.33</v>
      </c>
      <c r="D79" s="77">
        <f>(C79/C80)</f>
        <v>4.7619047619047623E-2</v>
      </c>
      <c r="E79" s="2"/>
      <c r="F79" s="2"/>
      <c r="G79" s="3"/>
    </row>
    <row r="80" spans="1:7" s="13" customFormat="1" ht="12.75" customHeight="1">
      <c r="A80" s="14"/>
      <c r="B80" s="73" t="s">
        <v>60</v>
      </c>
      <c r="C80" s="79">
        <f>SUM(C74:C79)</f>
        <v>832404.92999999993</v>
      </c>
      <c r="D80" s="80">
        <f>SUM(D74:D79)</f>
        <v>1</v>
      </c>
      <c r="E80" s="2"/>
      <c r="F80" s="2"/>
      <c r="G80" s="3"/>
    </row>
    <row r="81" spans="1:7" s="13" customFormat="1" ht="12" customHeight="1">
      <c r="A81" s="14"/>
      <c r="B81" s="8"/>
      <c r="C81" s="7"/>
      <c r="D81" s="7"/>
      <c r="E81" s="7"/>
      <c r="F81" s="7"/>
      <c r="G81" s="3"/>
    </row>
    <row r="82" spans="1:7" s="13" customFormat="1" ht="12.75" customHeight="1">
      <c r="A82" s="14"/>
      <c r="B82" s="9"/>
      <c r="C82" s="7"/>
      <c r="D82" s="7"/>
      <c r="E82" s="7"/>
      <c r="F82" s="7"/>
      <c r="G82" s="3"/>
    </row>
    <row r="83" spans="1:7" s="13" customFormat="1" ht="12" customHeight="1">
      <c r="A83" s="14"/>
      <c r="B83" s="81"/>
      <c r="C83" s="82" t="s">
        <v>83</v>
      </c>
      <c r="D83" s="81"/>
      <c r="E83" s="81"/>
      <c r="F83" s="2"/>
      <c r="G83" s="3"/>
    </row>
    <row r="84" spans="1:7" s="13" customFormat="1" ht="12" customHeight="1">
      <c r="A84" s="14"/>
      <c r="B84" s="73" t="s">
        <v>61</v>
      </c>
      <c r="C84" s="83">
        <v>45</v>
      </c>
      <c r="D84" s="83">
        <v>50</v>
      </c>
      <c r="E84" s="83">
        <v>55</v>
      </c>
      <c r="F84" s="12"/>
      <c r="G84" s="4"/>
    </row>
    <row r="85" spans="1:7" s="13" customFormat="1" ht="12.75" customHeight="1">
      <c r="A85" s="14"/>
      <c r="B85" s="73" t="s">
        <v>62</v>
      </c>
      <c r="C85" s="79">
        <f>(G59/C84)</f>
        <v>18497.887333333332</v>
      </c>
      <c r="D85" s="79">
        <f>(G59/D84)</f>
        <v>16648.098599999998</v>
      </c>
      <c r="E85" s="79">
        <f>(G59/E84)</f>
        <v>15134.635090909089</v>
      </c>
      <c r="F85" s="12"/>
      <c r="G85" s="4"/>
    </row>
    <row r="86" spans="1:7" s="13" customFormat="1" ht="15.6" customHeight="1">
      <c r="A86" s="14"/>
      <c r="B86" s="11" t="s">
        <v>63</v>
      </c>
      <c r="C86" s="5"/>
      <c r="D86" s="5"/>
      <c r="E86" s="5"/>
      <c r="F86" s="5"/>
      <c r="G86" s="5"/>
    </row>
  </sheetData>
  <mergeCells count="8">
    <mergeCell ref="B17:G17"/>
    <mergeCell ref="B72:C72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8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2EDCE9-56BF-43AD-81BD-F1A787EA6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101A15-2FCA-40B7-B467-49EECC4CDB51}">
  <ds:schemaRefs>
    <ds:schemaRef ds:uri="306f7734-31b4-4e84-b937-b34c6aa3cee4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36D40E-A02A-4608-B904-9BFD34E78B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</vt:lpstr>
      <vt:lpstr>AVENA!Área_de_impresión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2023-03-01T10:46:11Z</cp:lastPrinted>
  <dcterms:created xsi:type="dcterms:W3CDTF">2020-11-27T12:49:26Z</dcterms:created>
  <dcterms:modified xsi:type="dcterms:W3CDTF">2023-03-01T10:46:53Z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