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ebolledo\Desktop\FICHAS TECNICAS\Fichas ok\Galvarino\"/>
    </mc:Choice>
  </mc:AlternateContent>
  <bookViews>
    <workbookView xWindow="0" yWindow="0" windowWidth="20490" windowHeight="7620"/>
  </bookViews>
  <sheets>
    <sheet name="AVENA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7" l="1"/>
  <c r="G53" i="7"/>
  <c r="G54" i="7"/>
  <c r="G64" i="7" l="1"/>
  <c r="G57" i="7" l="1"/>
  <c r="G55" i="7" l="1"/>
  <c r="G49" i="7"/>
  <c r="G48" i="7"/>
  <c r="G40" i="7"/>
  <c r="G41" i="7"/>
  <c r="G36" i="7"/>
  <c r="G37" i="7"/>
  <c r="G32" i="7"/>
  <c r="G56" i="7" l="1"/>
  <c r="D65" i="7" l="1"/>
  <c r="G65" i="7" s="1"/>
  <c r="G66" i="7" s="1"/>
  <c r="G51" i="7"/>
  <c r="G31" i="7" l="1"/>
  <c r="G33" i="7"/>
  <c r="G34" i="7"/>
  <c r="G35" i="7"/>
  <c r="G38" i="7"/>
  <c r="G39" i="7"/>
  <c r="G42" i="7"/>
  <c r="G59" i="7"/>
  <c r="G58" i="7"/>
  <c r="G50" i="7"/>
  <c r="G47" i="7"/>
  <c r="G22" i="7"/>
  <c r="G12" i="7"/>
  <c r="G71" i="7" s="1"/>
  <c r="G43" i="7" l="1"/>
  <c r="G60" i="7"/>
  <c r="C88" i="7" s="1"/>
  <c r="C86" i="7"/>
  <c r="C85" i="7"/>
  <c r="G68" i="7" l="1"/>
  <c r="G69" i="7" s="1"/>
  <c r="C90" i="7" s="1"/>
  <c r="C87" i="7"/>
  <c r="C91" i="7" l="1"/>
  <c r="D85" i="7" s="1"/>
  <c r="G70" i="7"/>
  <c r="D89" i="7" l="1"/>
  <c r="D86" i="7"/>
  <c r="D88" i="7"/>
  <c r="D90" i="7"/>
  <c r="D87" i="7"/>
  <c r="E96" i="7"/>
  <c r="G72" i="7"/>
  <c r="C96" i="7"/>
  <c r="D96" i="7"/>
  <c r="D91" i="7" l="1"/>
</calcChain>
</file>

<file path=xl/sharedStrings.xml><?xml version="1.0" encoding="utf-8"?>
<sst xmlns="http://schemas.openxmlformats.org/spreadsheetml/2006/main" count="174" uniqueCount="108">
  <si>
    <t>RUBRO O CULTIVO</t>
  </si>
  <si>
    <t xml:space="preserve">AVENA </t>
  </si>
  <si>
    <t>RENDIMIENTO (qqm/há.)</t>
  </si>
  <si>
    <t>VARIEDAD</t>
  </si>
  <si>
    <t>SUPERNOVA</t>
  </si>
  <si>
    <t>FECHA ESTIMADA  PRECIO VENTA</t>
  </si>
  <si>
    <t xml:space="preserve">FEBRERO </t>
  </si>
  <si>
    <t>NIVEL TECNOLÓGICO</t>
  </si>
  <si>
    <t>MEDIO</t>
  </si>
  <si>
    <t>PRECIO ESPERADO ($/qqm)</t>
  </si>
  <si>
    <t>REGIÓN</t>
  </si>
  <si>
    <t>ARAUCANIA</t>
  </si>
  <si>
    <t>INGRESO ESPERADO, con IVA ($)</t>
  </si>
  <si>
    <t>AGENCIA DE ÁREA</t>
  </si>
  <si>
    <t>GALVARINO</t>
  </si>
  <si>
    <t>DESTINO PRODUCCION</t>
  </si>
  <si>
    <t>MERCADO LOCAL</t>
  </si>
  <si>
    <t>COMUNA/LOCALIDAD</t>
  </si>
  <si>
    <t>FECHA DE COSECHA</t>
  </si>
  <si>
    <t>FEBRERO</t>
  </si>
  <si>
    <t>FECHA PRECIO INSUMOS</t>
  </si>
  <si>
    <t>MARZO</t>
  </si>
  <si>
    <t>CONTINGENCIA</t>
  </si>
  <si>
    <t>SEQUIA/ HELADAS/LLUVIA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</si>
  <si>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</si>
  <si>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</si>
  <si>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</si>
  <si>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</si>
  <si>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</si>
  <si>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</si>
  <si>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</si>
  <si>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</si>
  <si>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</si>
  <si>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</si>
  <si>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</si>
  <si>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</si>
  <si>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Rastraje (1)</t>
  </si>
  <si>
    <t>JM</t>
  </si>
  <si>
    <t>Julio-Agosto</t>
  </si>
  <si>
    <t>Rastraje (2)</t>
  </si>
  <si>
    <t>Vibrocultivador</t>
  </si>
  <si>
    <t xml:space="preserve">Siembra </t>
  </si>
  <si>
    <t>Rodon</t>
  </si>
  <si>
    <t>Aplicación Pre-emergente</t>
  </si>
  <si>
    <t>Agosto-Septiembre</t>
  </si>
  <si>
    <t>Aplicación Post-emergente</t>
  </si>
  <si>
    <t>Aplicación Nitrogeno</t>
  </si>
  <si>
    <t>Septiembre-Octubre</t>
  </si>
  <si>
    <t>Aplicación Control Hoja Ancha</t>
  </si>
  <si>
    <t>Octubre-Noviembre</t>
  </si>
  <si>
    <t>Aplicación Acortador de Caña</t>
  </si>
  <si>
    <t>Aplicación Insecticida/Fungicida</t>
  </si>
  <si>
    <t>Cosecha Automotriz</t>
  </si>
  <si>
    <t>Enero-Febrero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</si>
  <si>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</si>
  <si>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</si>
  <si>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</si>
  <si>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</si>
  <si>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</si>
  <si>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</si>
  <si>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</si>
  <si>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Punto 600 FS</t>
  </si>
  <si>
    <t>l</t>
  </si>
  <si>
    <t>Dividend 150 FS</t>
  </si>
  <si>
    <t>Nitromag</t>
  </si>
  <si>
    <t>Mezcla NPK 7-27-11</t>
  </si>
  <si>
    <t>Rango Full SL</t>
  </si>
  <si>
    <t>Proponit 720 EC</t>
  </si>
  <si>
    <t>Dual Gold 960 EC</t>
  </si>
  <si>
    <t>Ajax 50 WP</t>
  </si>
  <si>
    <t>u</t>
  </si>
  <si>
    <t>MCPA 750 SL</t>
  </si>
  <si>
    <t>Moddus 250 EC</t>
  </si>
  <si>
    <t>Connect 112,5 SC</t>
  </si>
  <si>
    <t>1</t>
  </si>
  <si>
    <t>Priori Xtra</t>
  </si>
  <si>
    <t>Subtotal Insumos</t>
  </si>
  <si>
    <t>OTROS</t>
  </si>
  <si>
    <t>Item</t>
  </si>
  <si>
    <t>Seguro agrícola</t>
  </si>
  <si>
    <t>Junio</t>
  </si>
  <si>
    <t>Sacos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</si>
  <si>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</si>
  <si>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</si>
  <si>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</si>
  <si>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</si>
  <si>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</si>
  <si>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</si>
  <si>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</si>
  <si>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</si>
  <si>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</si>
  <si>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</si>
  <si>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</si>
  <si>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</si>
  <si>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</si>
  <si>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</si>
  <si>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</si>
  <si>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</si>
  <si>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</si>
  <si>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</si>
  <si>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</si>
  <si>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</si>
  <si>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</si>
  <si>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TOTAL/há</t>
  </si>
  <si>
    <t>ESCENARIOS COSTO UNITARIO  ($/qqm)</t>
  </si>
  <si>
    <t>Rendimiento (qqm/há)</t>
  </si>
  <si>
    <t>Costo unitario ($/qqm)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</si>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</sst>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0.000"/>
  </numFmts>
  <fonts count="12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19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0" fillId="2" borderId="7" xfId="0" applyFill="1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wrapText="1"/>
    </xf>
    <xf numFmtId="49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0" fontId="0" fillId="2" borderId="16" xfId="0" applyFill="1" applyBorder="1"/>
    <xf numFmtId="0" fontId="3" fillId="2" borderId="18" xfId="0" applyFont="1" applyFill="1" applyBorder="1"/>
    <xf numFmtId="0" fontId="0" fillId="2" borderId="20" xfId="0" applyFill="1" applyBorder="1"/>
    <xf numFmtId="49" fontId="3" fillId="2" borderId="18" xfId="0" applyNumberFormat="1" applyFont="1" applyFill="1" applyBorder="1" applyAlignment="1">
      <alignment vertical="center"/>
    </xf>
    <xf numFmtId="0" fontId="0" fillId="0" borderId="18" xfId="0" applyNumberFormat="1" applyBorder="1"/>
    <xf numFmtId="0" fontId="1" fillId="2" borderId="51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1" fontId="0" fillId="0" borderId="0" xfId="0" applyNumberFormat="1"/>
    <xf numFmtId="49" fontId="1" fillId="2" borderId="4" xfId="0" applyNumberFormat="1" applyFont="1" applyFill="1" applyBorder="1"/>
    <xf numFmtId="0" fontId="1" fillId="2" borderId="4" xfId="0" applyFont="1" applyFill="1" applyBorder="1"/>
    <xf numFmtId="49" fontId="1" fillId="2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5" xfId="0" applyFont="1" applyFill="1" applyBorder="1"/>
    <xf numFmtId="3" fontId="5" fillId="0" borderId="51" xfId="0" applyNumberFormat="1" applyFont="1" applyBorder="1" applyAlignment="1">
      <alignment horizontal="left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14" fontId="1" fillId="2" borderId="6" xfId="0" applyNumberFormat="1" applyFont="1" applyFill="1" applyBorder="1"/>
    <xf numFmtId="0" fontId="1" fillId="2" borderId="2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justify"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/>
    <xf numFmtId="49" fontId="2" fillId="3" borderId="51" xfId="0" applyNumberFormat="1" applyFont="1" applyFill="1" applyBorder="1" applyAlignment="1">
      <alignment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vertical="center"/>
    </xf>
    <xf numFmtId="3" fontId="2" fillId="3" borderId="51" xfId="0" applyNumberFormat="1" applyFont="1" applyFill="1" applyBorder="1" applyAlignment="1">
      <alignment vertic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4" xfId="0" applyFont="1" applyFill="1" applyBorder="1" applyAlignment="1">
      <alignment horizontal="center"/>
    </xf>
    <xf numFmtId="3" fontId="1" fillId="2" borderId="54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3" fontId="1" fillId="2" borderId="14" xfId="0" applyNumberFormat="1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3" fontId="1" fillId="2" borderId="21" xfId="0" applyNumberFormat="1" applyFont="1" applyFill="1" applyBorder="1"/>
    <xf numFmtId="49" fontId="6" fillId="5" borderId="22" xfId="0" applyNumberFormat="1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vertical="center"/>
    </xf>
    <xf numFmtId="49" fontId="6" fillId="3" borderId="2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vertical="center"/>
    </xf>
    <xf numFmtId="49" fontId="6" fillId="5" borderId="25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vertical="center"/>
    </xf>
    <xf numFmtId="49" fontId="6" fillId="5" borderId="27" xfId="0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164" fontId="6" fillId="5" borderId="28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/>
    <xf numFmtId="49" fontId="1" fillId="2" borderId="42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43" xfId="0" applyFont="1" applyFill="1" applyBorder="1"/>
    <xf numFmtId="49" fontId="1" fillId="2" borderId="44" xfId="0" applyNumberFormat="1" applyFont="1" applyFill="1" applyBorder="1" applyAlignment="1">
      <alignment vertical="center"/>
    </xf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/>
    <xf numFmtId="0" fontId="1" fillId="8" borderId="38" xfId="0" applyFont="1" applyFill="1" applyBorder="1"/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/>
    <xf numFmtId="49" fontId="9" fillId="7" borderId="29" xfId="0" applyNumberFormat="1" applyFont="1" applyFill="1" applyBorder="1" applyAlignment="1">
      <alignment vertical="center"/>
    </xf>
    <xf numFmtId="49" fontId="9" fillId="7" borderId="19" xfId="0" applyNumberFormat="1" applyFont="1" applyFill="1" applyBorder="1" applyAlignment="1">
      <alignment vertical="center"/>
    </xf>
    <xf numFmtId="49" fontId="1" fillId="7" borderId="30" xfId="0" applyNumberFormat="1" applyFont="1" applyFill="1" applyBorder="1"/>
    <xf numFmtId="49" fontId="9" fillId="2" borderId="31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9" fontId="1" fillId="2" borderId="32" xfId="0" applyNumberFormat="1" applyFont="1" applyFill="1" applyBorder="1"/>
    <xf numFmtId="165" fontId="9" fillId="2" borderId="4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49" fontId="9" fillId="7" borderId="33" xfId="0" applyNumberFormat="1" applyFont="1" applyFill="1" applyBorder="1" applyAlignment="1">
      <alignment vertical="center"/>
    </xf>
    <xf numFmtId="165" fontId="9" fillId="7" borderId="34" xfId="0" applyNumberFormat="1" applyFont="1" applyFill="1" applyBorder="1" applyAlignment="1">
      <alignment vertical="center"/>
    </xf>
    <xf numFmtId="9" fontId="9" fillId="7" borderId="3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8" borderId="17" xfId="0" applyFont="1" applyFill="1" applyBorder="1" applyAlignment="1">
      <alignment vertical="center"/>
    </xf>
    <xf numFmtId="49" fontId="11" fillId="8" borderId="18" xfId="0" applyNumberFormat="1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47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vertical="center"/>
    </xf>
    <xf numFmtId="49" fontId="9" fillId="7" borderId="48" xfId="0" applyNumberFormat="1" applyFont="1" applyFill="1" applyBorder="1" applyAlignment="1">
      <alignment vertical="center"/>
    </xf>
    <xf numFmtId="0" fontId="9" fillId="7" borderId="50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vertical="center"/>
    </xf>
    <xf numFmtId="164" fontId="9" fillId="2" borderId="18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0" fontId="9" fillId="7" borderId="49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right"/>
    </xf>
    <xf numFmtId="0" fontId="0" fillId="0" borderId="7" xfId="0" applyFill="1" applyBorder="1"/>
    <xf numFmtId="49" fontId="1" fillId="0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right" wrapText="1"/>
    </xf>
    <xf numFmtId="49" fontId="1" fillId="0" borderId="4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wrapText="1"/>
    </xf>
    <xf numFmtId="0" fontId="0" fillId="0" borderId="0" xfId="0" applyNumberFormat="1" applyFill="1"/>
    <xf numFmtId="0" fontId="4" fillId="0" borderId="0" xfId="0" applyNumberFormat="1" applyFont="1" applyFill="1"/>
    <xf numFmtId="49" fontId="1" fillId="2" borderId="55" xfId="0" applyNumberFormat="1" applyFont="1" applyFill="1" applyBorder="1" applyAlignment="1">
      <alignment horizontal="left"/>
    </xf>
    <xf numFmtId="49" fontId="1" fillId="0" borderId="55" xfId="0" applyNumberFormat="1" applyFont="1" applyFill="1" applyBorder="1" applyAlignment="1">
      <alignment horizontal="left" vertical="center" wrapText="1"/>
    </xf>
    <xf numFmtId="49" fontId="1" fillId="2" borderId="55" xfId="0" applyNumberFormat="1" applyFont="1" applyFill="1" applyBorder="1" applyAlignment="1">
      <alignment horizontal="left" wrapText="1"/>
    </xf>
    <xf numFmtId="14" fontId="1" fillId="2" borderId="55" xfId="0" applyNumberFormat="1" applyFont="1" applyFill="1" applyBorder="1" applyAlignment="1">
      <alignment horizontal="left"/>
    </xf>
    <xf numFmtId="0" fontId="0" fillId="2" borderId="56" xfId="0" applyFill="1" applyBorder="1"/>
    <xf numFmtId="0" fontId="1" fillId="2" borderId="57" xfId="0" applyFont="1" applyFill="1" applyBorder="1" applyAlignment="1">
      <alignment wrapText="1"/>
    </xf>
    <xf numFmtId="49" fontId="6" fillId="3" borderId="51" xfId="0" applyNumberFormat="1" applyFont="1" applyFill="1" applyBorder="1" applyAlignment="1">
      <alignment vertical="center" wrapText="1"/>
    </xf>
    <xf numFmtId="49" fontId="1" fillId="2" borderId="51" xfId="0" applyNumberFormat="1" applyFont="1" applyFill="1" applyBorder="1" applyAlignment="1">
      <alignment vertical="center" wrapText="1"/>
    </xf>
    <xf numFmtId="166" fontId="1" fillId="0" borderId="4" xfId="0" applyNumberFormat="1" applyFont="1" applyFill="1" applyBorder="1" applyAlignment="1">
      <alignment horizontal="right" wrapText="1"/>
    </xf>
    <xf numFmtId="49" fontId="2" fillId="3" borderId="59" xfId="0" applyNumberFormat="1" applyFont="1" applyFill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right" vertical="center"/>
    </xf>
    <xf numFmtId="3" fontId="2" fillId="3" borderId="59" xfId="0" applyNumberFormat="1" applyFont="1" applyFill="1" applyBorder="1" applyAlignment="1">
      <alignment horizontal="right" vertical="center"/>
    </xf>
    <xf numFmtId="49" fontId="1" fillId="2" borderId="58" xfId="0" applyNumberFormat="1" applyFont="1" applyFill="1" applyBorder="1"/>
    <xf numFmtId="0" fontId="1" fillId="9" borderId="58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3" fontId="1" fillId="2" borderId="58" xfId="0" applyNumberFormat="1" applyFont="1" applyFill="1" applyBorder="1" applyAlignment="1">
      <alignment horizontal="right"/>
    </xf>
    <xf numFmtId="165" fontId="9" fillId="7" borderId="34" xfId="0" applyNumberFormat="1" applyFont="1" applyFill="1" applyBorder="1" applyAlignment="1">
      <alignment horizontal="center" vertical="center"/>
    </xf>
    <xf numFmtId="165" fontId="9" fillId="7" borderId="35" xfId="0" applyNumberFormat="1" applyFont="1" applyFill="1" applyBorder="1" applyAlignment="1">
      <alignment horizontal="center" vertical="center"/>
    </xf>
    <xf numFmtId="49" fontId="1" fillId="2" borderId="60" xfId="0" applyNumberFormat="1" applyFont="1" applyFill="1" applyBorder="1" applyAlignment="1">
      <alignment wrapText="1"/>
    </xf>
    <xf numFmtId="0" fontId="1" fillId="0" borderId="18" xfId="0" applyNumberFormat="1" applyFont="1" applyBorder="1" applyAlignment="1">
      <alignment horizontal="center"/>
    </xf>
    <xf numFmtId="3" fontId="1" fillId="2" borderId="60" xfId="0" applyNumberFormat="1" applyFont="1" applyFill="1" applyBorder="1" applyAlignment="1">
      <alignment horizontal="right"/>
    </xf>
    <xf numFmtId="49" fontId="5" fillId="9" borderId="51" xfId="0" applyNumberFormat="1" applyFont="1" applyFill="1" applyBorder="1" applyAlignment="1">
      <alignment horizontal="left" vertical="center"/>
    </xf>
    <xf numFmtId="49" fontId="5" fillId="9" borderId="51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/>
    </xf>
    <xf numFmtId="0" fontId="5" fillId="9" borderId="51" xfId="0" applyNumberFormat="1" applyFont="1" applyFill="1" applyBorder="1" applyAlignment="1">
      <alignment horizontal="center" vertical="center" wrapText="1"/>
    </xf>
    <xf numFmtId="49" fontId="1" fillId="2" borderId="60" xfId="0" applyNumberFormat="1" applyFont="1" applyFill="1" applyBorder="1" applyAlignment="1">
      <alignment horizontal="center" wrapText="1"/>
    </xf>
    <xf numFmtId="49" fontId="5" fillId="9" borderId="51" xfId="0" applyNumberFormat="1" applyFont="1" applyFill="1" applyBorder="1" applyAlignment="1">
      <alignment horizontal="center" vertical="center"/>
    </xf>
    <xf numFmtId="49" fontId="6" fillId="5" borderId="52" xfId="0" applyNumberFormat="1" applyFont="1" applyFill="1" applyBorder="1" applyAlignment="1">
      <alignment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vertical="center"/>
    </xf>
    <xf numFmtId="49" fontId="6" fillId="3" borderId="51" xfId="0" applyNumberFormat="1" applyFont="1" applyFill="1" applyBorder="1" applyAlignment="1">
      <alignment horizontal="center" vertical="center"/>
    </xf>
    <xf numFmtId="49" fontId="6" fillId="3" borderId="51" xfId="0" applyNumberFormat="1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right" vertical="center"/>
    </xf>
    <xf numFmtId="49" fontId="1" fillId="2" borderId="60" xfId="0" applyNumberFormat="1" applyFont="1" applyFill="1" applyBorder="1"/>
    <xf numFmtId="49" fontId="1" fillId="9" borderId="60" xfId="0" applyNumberFormat="1" applyFont="1" applyFill="1" applyBorder="1" applyAlignment="1">
      <alignment horizontal="center"/>
    </xf>
    <xf numFmtId="0" fontId="1" fillId="9" borderId="60" xfId="0" applyNumberFormat="1" applyFont="1" applyFill="1" applyBorder="1" applyAlignment="1">
      <alignment horizontal="right"/>
    </xf>
    <xf numFmtId="49" fontId="1" fillId="2" borderId="60" xfId="0" applyNumberFormat="1" applyFont="1" applyFill="1" applyBorder="1" applyAlignment="1">
      <alignment horizontal="right"/>
    </xf>
    <xf numFmtId="49" fontId="6" fillId="3" borderId="51" xfId="0" applyNumberFormat="1" applyFont="1" applyFill="1" applyBorder="1" applyAlignment="1">
      <alignment horizontal="right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11" fillId="8" borderId="36" xfId="0" applyNumberFormat="1" applyFont="1" applyFill="1" applyBorder="1" applyAlignment="1">
      <alignment vertical="center"/>
    </xf>
    <xf numFmtId="0" fontId="9" fillId="8" borderId="37" xfId="0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561975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7"/>
  <sheetViews>
    <sheetView showGridLines="0" tabSelected="1" workbookViewId="0">
      <selection activeCell="I68" sqref="I68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1" style="1" customWidth="1"/>
    <col min="3" max="3" width="19.42578125" style="1" customWidth="1"/>
    <col min="4" max="4" width="9.42578125" style="1" customWidth="1"/>
    <col min="5" max="5" width="14.42578125" style="33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30"/>
      <c r="F1" s="2"/>
      <c r="G1" s="2"/>
    </row>
    <row r="2" spans="1:7" ht="15" customHeight="1" x14ac:dyDescent="0.25">
      <c r="A2" s="2"/>
      <c r="B2" s="2"/>
      <c r="C2" s="2"/>
      <c r="D2" s="2"/>
      <c r="E2" s="30"/>
      <c r="F2" s="2"/>
      <c r="G2" s="2"/>
    </row>
    <row r="3" spans="1:7" ht="15" customHeight="1" x14ac:dyDescent="0.25">
      <c r="A3" s="2"/>
      <c r="B3" s="2"/>
      <c r="C3" s="2"/>
      <c r="D3" s="2"/>
      <c r="E3" s="30"/>
      <c r="F3" s="2"/>
      <c r="G3" s="2"/>
    </row>
    <row r="4" spans="1:7" ht="15" customHeight="1" x14ac:dyDescent="0.25">
      <c r="A4" s="2"/>
      <c r="B4" s="2"/>
      <c r="C4" s="2"/>
      <c r="D4" s="2"/>
      <c r="E4" s="30"/>
      <c r="F4" s="2"/>
      <c r="G4" s="2"/>
    </row>
    <row r="5" spans="1:7" ht="15" customHeight="1" x14ac:dyDescent="0.25">
      <c r="A5" s="2"/>
      <c r="B5" s="2"/>
      <c r="C5" s="2"/>
      <c r="D5" s="2"/>
      <c r="E5" s="30"/>
      <c r="F5" s="2"/>
      <c r="G5" s="2"/>
    </row>
    <row r="6" spans="1:7" ht="15" customHeight="1" x14ac:dyDescent="0.25">
      <c r="A6" s="2"/>
      <c r="B6" s="2"/>
      <c r="C6" s="2"/>
      <c r="D6" s="2"/>
      <c r="E6" s="30"/>
      <c r="F6" s="2"/>
      <c r="G6" s="2"/>
    </row>
    <row r="7" spans="1:7" ht="15" customHeight="1" x14ac:dyDescent="0.25">
      <c r="A7" s="2"/>
      <c r="B7" s="2"/>
      <c r="C7" s="2"/>
      <c r="D7" s="2"/>
      <c r="E7" s="30"/>
      <c r="F7" s="2"/>
      <c r="G7" s="2"/>
    </row>
    <row r="8" spans="1:7" ht="15" customHeight="1" x14ac:dyDescent="0.25">
      <c r="A8" s="2"/>
      <c r="B8" s="148"/>
      <c r="C8" s="3"/>
      <c r="D8" s="2"/>
      <c r="E8" s="31"/>
      <c r="F8" s="3"/>
      <c r="G8" s="3"/>
    </row>
    <row r="9" spans="1:7" ht="12" customHeight="1" x14ac:dyDescent="0.25">
      <c r="A9" s="20"/>
      <c r="B9" s="150" t="s">
        <v>0</v>
      </c>
      <c r="C9" s="144" t="s">
        <v>1</v>
      </c>
      <c r="D9" s="34"/>
      <c r="E9" s="189" t="s">
        <v>2</v>
      </c>
      <c r="F9" s="190"/>
      <c r="G9" s="17">
        <v>55</v>
      </c>
    </row>
    <row r="10" spans="1:7" ht="15" x14ac:dyDescent="0.25">
      <c r="A10" s="20"/>
      <c r="B10" s="151" t="s">
        <v>3</v>
      </c>
      <c r="C10" s="145" t="s">
        <v>4</v>
      </c>
      <c r="D10" s="34"/>
      <c r="E10" s="191" t="s">
        <v>5</v>
      </c>
      <c r="F10" s="192"/>
      <c r="G10" s="5" t="s">
        <v>6</v>
      </c>
    </row>
    <row r="11" spans="1:7" ht="15" x14ac:dyDescent="0.25">
      <c r="A11" s="20"/>
      <c r="B11" s="151" t="s">
        <v>7</v>
      </c>
      <c r="C11" s="144" t="s">
        <v>8</v>
      </c>
      <c r="D11" s="34"/>
      <c r="E11" s="191" t="s">
        <v>9</v>
      </c>
      <c r="F11" s="192"/>
      <c r="G11" s="17">
        <v>25000</v>
      </c>
    </row>
    <row r="12" spans="1:7" ht="11.25" customHeight="1" x14ac:dyDescent="0.25">
      <c r="A12" s="20"/>
      <c r="B12" s="151" t="s">
        <v>10</v>
      </c>
      <c r="C12" s="146" t="s">
        <v>11</v>
      </c>
      <c r="D12" s="34"/>
      <c r="E12" s="29" t="s">
        <v>12</v>
      </c>
      <c r="F12" s="28"/>
      <c r="G12" s="7">
        <f>(G9*G11)</f>
        <v>1375000</v>
      </c>
    </row>
    <row r="13" spans="1:7" ht="11.25" customHeight="1" x14ac:dyDescent="0.25">
      <c r="A13" s="20"/>
      <c r="B13" s="151" t="s">
        <v>13</v>
      </c>
      <c r="C13" s="144" t="s">
        <v>14</v>
      </c>
      <c r="D13" s="34"/>
      <c r="E13" s="191" t="s">
        <v>15</v>
      </c>
      <c r="F13" s="192"/>
      <c r="G13" s="5" t="s">
        <v>16</v>
      </c>
    </row>
    <row r="14" spans="1:7" ht="13.5" customHeight="1" x14ac:dyDescent="0.25">
      <c r="A14" s="20"/>
      <c r="B14" s="151" t="s">
        <v>17</v>
      </c>
      <c r="C14" s="144" t="s">
        <v>14</v>
      </c>
      <c r="D14" s="34"/>
      <c r="E14" s="191" t="s">
        <v>18</v>
      </c>
      <c r="F14" s="192"/>
      <c r="G14" s="5" t="s">
        <v>19</v>
      </c>
    </row>
    <row r="15" spans="1:7" ht="25.5" x14ac:dyDescent="0.25">
      <c r="A15" s="20"/>
      <c r="B15" s="151" t="s">
        <v>20</v>
      </c>
      <c r="C15" s="147" t="s">
        <v>21</v>
      </c>
      <c r="D15" s="34"/>
      <c r="E15" s="193" t="s">
        <v>22</v>
      </c>
      <c r="F15" s="194"/>
      <c r="G15" s="6" t="s">
        <v>23</v>
      </c>
    </row>
    <row r="16" spans="1:7" ht="12" customHeight="1" x14ac:dyDescent="0.25">
      <c r="A16" s="2"/>
      <c r="B16" s="149"/>
      <c r="C16" s="40"/>
      <c r="D16" s="41"/>
      <c r="E16" s="42"/>
      <c r="F16" s="43"/>
      <c r="G16" s="44"/>
    </row>
    <row r="17" spans="1:7" ht="12" customHeight="1" x14ac:dyDescent="0.25">
      <c r="A17" s="8"/>
      <c r="B17" s="185" t="s">
        <v>24</v>
      </c>
      <c r="C17" s="186"/>
      <c r="D17" s="186"/>
      <c r="E17" s="186"/>
      <c r="F17" s="186"/>
      <c r="G17" s="186"/>
    </row>
    <row r="18" spans="1:7" ht="12" customHeight="1" x14ac:dyDescent="0.25">
      <c r="A18" s="2"/>
      <c r="B18" s="45"/>
      <c r="C18" s="46"/>
      <c r="D18" s="46"/>
      <c r="E18" s="47"/>
      <c r="F18" s="48"/>
      <c r="G18" s="48"/>
    </row>
    <row r="19" spans="1:7" ht="12" customHeight="1" x14ac:dyDescent="0.25">
      <c r="A19" s="4"/>
      <c r="B19" s="49" t="s">
        <v>25</v>
      </c>
      <c r="C19" s="50"/>
      <c r="D19" s="51"/>
      <c r="E19" s="52"/>
      <c r="F19" s="51"/>
      <c r="G19" s="51"/>
    </row>
    <row r="20" spans="1:7" ht="24" customHeight="1" x14ac:dyDescent="0.25">
      <c r="A20" s="8"/>
      <c r="B20" s="53" t="s">
        <v>26</v>
      </c>
      <c r="C20" s="53" t="s">
        <v>27</v>
      </c>
      <c r="D20" s="53" t="s">
        <v>28</v>
      </c>
      <c r="E20" s="53" t="s">
        <v>29</v>
      </c>
      <c r="F20" s="53" t="s">
        <v>30</v>
      </c>
      <c r="G20" s="53" t="s">
        <v>31</v>
      </c>
    </row>
    <row r="21" spans="1:7" s="1" customFormat="1" ht="12.75" customHeight="1" x14ac:dyDescent="0.25">
      <c r="A21" s="8"/>
      <c r="B21" s="35"/>
      <c r="C21" s="9"/>
      <c r="D21" s="10"/>
      <c r="E21" s="9"/>
      <c r="F21" s="7"/>
      <c r="G21" s="7"/>
    </row>
    <row r="22" spans="1:7" s="1" customFormat="1" ht="12.75" customHeight="1" x14ac:dyDescent="0.25">
      <c r="A22" s="8"/>
      <c r="B22" s="11" t="s">
        <v>32</v>
      </c>
      <c r="C22" s="12"/>
      <c r="D22" s="12"/>
      <c r="E22" s="12"/>
      <c r="F22" s="13"/>
      <c r="G22" s="14">
        <f>SUM(G21:G21)</f>
        <v>0</v>
      </c>
    </row>
    <row r="23" spans="1:7" s="1" customFormat="1" ht="12" customHeight="1" x14ac:dyDescent="0.25">
      <c r="A23" s="2"/>
      <c r="B23" s="45"/>
      <c r="C23" s="48"/>
      <c r="D23" s="48"/>
      <c r="E23" s="47"/>
      <c r="F23" s="54"/>
      <c r="G23" s="54"/>
    </row>
    <row r="24" spans="1:7" s="1" customFormat="1" ht="12" customHeight="1" x14ac:dyDescent="0.25">
      <c r="A24" s="4"/>
      <c r="B24" s="173" t="s">
        <v>33</v>
      </c>
      <c r="C24" s="174"/>
      <c r="D24" s="175"/>
      <c r="E24" s="175"/>
      <c r="F24" s="176"/>
      <c r="G24" s="176"/>
    </row>
    <row r="25" spans="1:7" s="1" customFormat="1" ht="24" customHeight="1" x14ac:dyDescent="0.25">
      <c r="A25" s="20"/>
      <c r="B25" s="177" t="s">
        <v>26</v>
      </c>
      <c r="C25" s="178" t="s">
        <v>27</v>
      </c>
      <c r="D25" s="178" t="s">
        <v>28</v>
      </c>
      <c r="E25" s="177" t="s">
        <v>29</v>
      </c>
      <c r="F25" s="178" t="s">
        <v>30</v>
      </c>
      <c r="G25" s="177" t="s">
        <v>31</v>
      </c>
    </row>
    <row r="26" spans="1:7" s="1" customFormat="1" ht="12" customHeight="1" x14ac:dyDescent="0.25">
      <c r="A26" s="20"/>
      <c r="B26" s="23"/>
      <c r="C26" s="24"/>
      <c r="D26" s="24"/>
      <c r="E26" s="24"/>
      <c r="F26" s="25"/>
      <c r="G26" s="25"/>
    </row>
    <row r="27" spans="1:7" s="1" customFormat="1" ht="12" customHeight="1" x14ac:dyDescent="0.25">
      <c r="A27" s="20"/>
      <c r="B27" s="55" t="s">
        <v>34</v>
      </c>
      <c r="C27" s="56"/>
      <c r="D27" s="56"/>
      <c r="E27" s="56"/>
      <c r="F27" s="57"/>
      <c r="G27" s="58"/>
    </row>
    <row r="28" spans="1:7" s="1" customFormat="1" ht="12" customHeight="1" x14ac:dyDescent="0.25">
      <c r="A28" s="2"/>
      <c r="B28" s="59"/>
      <c r="C28" s="60"/>
      <c r="D28" s="60"/>
      <c r="E28" s="61"/>
      <c r="F28" s="62"/>
      <c r="G28" s="62"/>
    </row>
    <row r="29" spans="1:7" s="1" customFormat="1" ht="12" customHeight="1" x14ac:dyDescent="0.25">
      <c r="A29" s="4"/>
      <c r="B29" s="173" t="s">
        <v>35</v>
      </c>
      <c r="C29" s="174"/>
      <c r="D29" s="175"/>
      <c r="E29" s="175"/>
      <c r="F29" s="176"/>
      <c r="G29" s="176"/>
    </row>
    <row r="30" spans="1:7" s="1" customFormat="1" ht="24" customHeight="1" x14ac:dyDescent="0.25">
      <c r="A30" s="20"/>
      <c r="B30" s="177" t="s">
        <v>26</v>
      </c>
      <c r="C30" s="177" t="s">
        <v>27</v>
      </c>
      <c r="D30" s="177" t="s">
        <v>28</v>
      </c>
      <c r="E30" s="177" t="s">
        <v>29</v>
      </c>
      <c r="F30" s="178" t="s">
        <v>30</v>
      </c>
      <c r="G30" s="177" t="s">
        <v>31</v>
      </c>
    </row>
    <row r="31" spans="1:7" s="142" customFormat="1" ht="12.75" customHeight="1" x14ac:dyDescent="0.25">
      <c r="A31" s="136"/>
      <c r="B31" s="137" t="s">
        <v>36</v>
      </c>
      <c r="C31" s="138" t="s">
        <v>37</v>
      </c>
      <c r="D31" s="152">
        <v>6.25E-2</v>
      </c>
      <c r="E31" s="140" t="s">
        <v>38</v>
      </c>
      <c r="F31" s="141">
        <v>432000</v>
      </c>
      <c r="G31" s="141">
        <f t="shared" ref="G31:G42" si="0">(D31*F31)</f>
        <v>27000</v>
      </c>
    </row>
    <row r="32" spans="1:7" s="142" customFormat="1" ht="12.75" customHeight="1" x14ac:dyDescent="0.25">
      <c r="A32" s="136"/>
      <c r="B32" s="137" t="s">
        <v>39</v>
      </c>
      <c r="C32" s="138" t="s">
        <v>37</v>
      </c>
      <c r="D32" s="152">
        <v>6.25E-2</v>
      </c>
      <c r="E32" s="140" t="s">
        <v>38</v>
      </c>
      <c r="F32" s="141">
        <v>432000</v>
      </c>
      <c r="G32" s="141">
        <f t="shared" si="0"/>
        <v>27000</v>
      </c>
    </row>
    <row r="33" spans="1:11" s="142" customFormat="1" ht="12.75" customHeight="1" x14ac:dyDescent="0.25">
      <c r="A33" s="136"/>
      <c r="B33" s="137" t="s">
        <v>40</v>
      </c>
      <c r="C33" s="138" t="s">
        <v>37</v>
      </c>
      <c r="D33" s="152">
        <v>6.25E-2</v>
      </c>
      <c r="E33" s="140" t="s">
        <v>38</v>
      </c>
      <c r="F33" s="141">
        <v>256000</v>
      </c>
      <c r="G33" s="141">
        <f t="shared" si="0"/>
        <v>16000</v>
      </c>
      <c r="K33" s="143"/>
    </row>
    <row r="34" spans="1:11" s="142" customFormat="1" ht="12.75" customHeight="1" x14ac:dyDescent="0.25">
      <c r="A34" s="136"/>
      <c r="B34" s="137" t="s">
        <v>41</v>
      </c>
      <c r="C34" s="138" t="s">
        <v>37</v>
      </c>
      <c r="D34" s="152">
        <v>6.25E-2</v>
      </c>
      <c r="E34" s="140" t="s">
        <v>38</v>
      </c>
      <c r="F34" s="141">
        <v>400000</v>
      </c>
      <c r="G34" s="141">
        <f t="shared" si="0"/>
        <v>25000</v>
      </c>
    </row>
    <row r="35" spans="1:11" s="142" customFormat="1" ht="12" customHeight="1" x14ac:dyDescent="0.25">
      <c r="A35" s="136"/>
      <c r="B35" s="137" t="s">
        <v>42</v>
      </c>
      <c r="C35" s="138" t="s">
        <v>37</v>
      </c>
      <c r="D35" s="152">
        <v>4.1666000000000002E-2</v>
      </c>
      <c r="E35" s="140" t="s">
        <v>38</v>
      </c>
      <c r="F35" s="141">
        <v>480000</v>
      </c>
      <c r="G35" s="141">
        <f t="shared" si="0"/>
        <v>19999.68</v>
      </c>
    </row>
    <row r="36" spans="1:11" s="142" customFormat="1" ht="12" customHeight="1" x14ac:dyDescent="0.25">
      <c r="A36" s="136"/>
      <c r="B36" s="137" t="s">
        <v>43</v>
      </c>
      <c r="C36" s="138" t="s">
        <v>37</v>
      </c>
      <c r="D36" s="152">
        <v>3.125E-2</v>
      </c>
      <c r="E36" s="140" t="s">
        <v>44</v>
      </c>
      <c r="F36" s="141">
        <v>480000</v>
      </c>
      <c r="G36" s="141">
        <f t="shared" si="0"/>
        <v>15000</v>
      </c>
    </row>
    <row r="37" spans="1:11" s="142" customFormat="1" ht="12" customHeight="1" x14ac:dyDescent="0.25">
      <c r="A37" s="136"/>
      <c r="B37" s="137" t="s">
        <v>45</v>
      </c>
      <c r="C37" s="138" t="s">
        <v>37</v>
      </c>
      <c r="D37" s="152">
        <v>3.125E-2</v>
      </c>
      <c r="E37" s="140" t="s">
        <v>44</v>
      </c>
      <c r="F37" s="141">
        <v>480000</v>
      </c>
      <c r="G37" s="141">
        <f t="shared" si="0"/>
        <v>15000</v>
      </c>
    </row>
    <row r="38" spans="1:11" s="142" customFormat="1" ht="12.75" customHeight="1" x14ac:dyDescent="0.25">
      <c r="A38" s="136"/>
      <c r="B38" s="137" t="s">
        <v>46</v>
      </c>
      <c r="C38" s="138" t="s">
        <v>37</v>
      </c>
      <c r="D38" s="152">
        <v>3.125E-2</v>
      </c>
      <c r="E38" s="140" t="s">
        <v>47</v>
      </c>
      <c r="F38" s="141">
        <v>384000</v>
      </c>
      <c r="G38" s="141">
        <f t="shared" si="0"/>
        <v>12000</v>
      </c>
    </row>
    <row r="39" spans="1:11" s="142" customFormat="1" ht="12.75" customHeight="1" x14ac:dyDescent="0.25">
      <c r="A39" s="136"/>
      <c r="B39" s="137" t="s">
        <v>48</v>
      </c>
      <c r="C39" s="138" t="s">
        <v>37</v>
      </c>
      <c r="D39" s="152">
        <v>3.125E-2</v>
      </c>
      <c r="E39" s="140" t="s">
        <v>49</v>
      </c>
      <c r="F39" s="141">
        <v>480000</v>
      </c>
      <c r="G39" s="141">
        <f t="shared" si="0"/>
        <v>15000</v>
      </c>
    </row>
    <row r="40" spans="1:11" s="142" customFormat="1" ht="12.75" customHeight="1" x14ac:dyDescent="0.25">
      <c r="A40" s="136"/>
      <c r="B40" s="137" t="s">
        <v>50</v>
      </c>
      <c r="C40" s="138" t="s">
        <v>37</v>
      </c>
      <c r="D40" s="152">
        <v>3.125E-2</v>
      </c>
      <c r="E40" s="140" t="s">
        <v>49</v>
      </c>
      <c r="F40" s="141">
        <v>480000</v>
      </c>
      <c r="G40" s="141">
        <f t="shared" si="0"/>
        <v>15000</v>
      </c>
    </row>
    <row r="41" spans="1:11" s="142" customFormat="1" ht="12.75" customHeight="1" x14ac:dyDescent="0.25">
      <c r="A41" s="136"/>
      <c r="B41" s="137" t="s">
        <v>51</v>
      </c>
      <c r="C41" s="138" t="s">
        <v>37</v>
      </c>
      <c r="D41" s="152">
        <v>3.125E-2</v>
      </c>
      <c r="E41" s="140" t="s">
        <v>49</v>
      </c>
      <c r="F41" s="141">
        <v>480000</v>
      </c>
      <c r="G41" s="141">
        <f t="shared" si="0"/>
        <v>15000</v>
      </c>
    </row>
    <row r="42" spans="1:11" s="142" customFormat="1" ht="12.75" customHeight="1" x14ac:dyDescent="0.25">
      <c r="A42" s="136"/>
      <c r="B42" s="137" t="s">
        <v>52</v>
      </c>
      <c r="C42" s="138" t="s">
        <v>37</v>
      </c>
      <c r="D42" s="139">
        <v>0.125</v>
      </c>
      <c r="E42" s="140" t="s">
        <v>53</v>
      </c>
      <c r="F42" s="141">
        <v>640000</v>
      </c>
      <c r="G42" s="141">
        <f t="shared" si="0"/>
        <v>80000</v>
      </c>
    </row>
    <row r="43" spans="1:11" s="1" customFormat="1" ht="12.75" customHeight="1" x14ac:dyDescent="0.25">
      <c r="A43" s="4"/>
      <c r="B43" s="15" t="s">
        <v>54</v>
      </c>
      <c r="C43" s="16"/>
      <c r="D43" s="129"/>
      <c r="E43" s="129"/>
      <c r="F43" s="129"/>
      <c r="G43" s="130">
        <f>SUM(G31:G42)</f>
        <v>281999.68</v>
      </c>
    </row>
    <row r="44" spans="1:11" s="1" customFormat="1" ht="12" customHeight="1" x14ac:dyDescent="0.25">
      <c r="A44" s="2"/>
      <c r="B44" s="63"/>
      <c r="C44" s="64"/>
      <c r="D44" s="131"/>
      <c r="E44" s="131"/>
      <c r="F44" s="132"/>
      <c r="G44" s="132"/>
    </row>
    <row r="45" spans="1:11" s="1" customFormat="1" ht="12" customHeight="1" x14ac:dyDescent="0.25">
      <c r="A45" s="4"/>
      <c r="B45" s="173" t="s">
        <v>55</v>
      </c>
      <c r="C45" s="174"/>
      <c r="D45" s="179"/>
      <c r="E45" s="179"/>
      <c r="F45" s="179"/>
      <c r="G45" s="179"/>
    </row>
    <row r="46" spans="1:11" s="1" customFormat="1" ht="24" customHeight="1" x14ac:dyDescent="0.25">
      <c r="A46" s="20"/>
      <c r="B46" s="178" t="s">
        <v>56</v>
      </c>
      <c r="C46" s="178" t="s">
        <v>57</v>
      </c>
      <c r="D46" s="184" t="s">
        <v>58</v>
      </c>
      <c r="E46" s="184" t="s">
        <v>29</v>
      </c>
      <c r="F46" s="184" t="s">
        <v>30</v>
      </c>
      <c r="G46" s="184" t="s">
        <v>31</v>
      </c>
      <c r="K46" s="22"/>
    </row>
    <row r="47" spans="1:11" s="1" customFormat="1" ht="12.75" customHeight="1" x14ac:dyDescent="0.25">
      <c r="A47" s="8"/>
      <c r="B47" s="180" t="s">
        <v>59</v>
      </c>
      <c r="C47" s="181" t="s">
        <v>60</v>
      </c>
      <c r="D47" s="182">
        <v>150</v>
      </c>
      <c r="E47" s="183" t="s">
        <v>38</v>
      </c>
      <c r="F47" s="166">
        <v>400</v>
      </c>
      <c r="G47" s="166">
        <f t="shared" ref="G47:G59" si="1">(D47*F47)</f>
        <v>60000</v>
      </c>
      <c r="I47" s="26"/>
    </row>
    <row r="48" spans="1:11" s="1" customFormat="1" ht="12.75" customHeight="1" x14ac:dyDescent="0.25">
      <c r="A48" s="8"/>
      <c r="B48" s="27" t="s">
        <v>61</v>
      </c>
      <c r="C48" s="134" t="s">
        <v>62</v>
      </c>
      <c r="D48" s="135">
        <v>0.12</v>
      </c>
      <c r="E48" s="5" t="s">
        <v>38</v>
      </c>
      <c r="F48" s="128">
        <v>126070</v>
      </c>
      <c r="G48" s="128">
        <f t="shared" si="1"/>
        <v>15128.4</v>
      </c>
      <c r="I48" s="26"/>
    </row>
    <row r="49" spans="1:9" s="1" customFormat="1" ht="12.75" customHeight="1" x14ac:dyDescent="0.25">
      <c r="A49" s="8"/>
      <c r="B49" s="27" t="s">
        <v>63</v>
      </c>
      <c r="C49" s="134" t="s">
        <v>62</v>
      </c>
      <c r="D49" s="135">
        <v>0.05</v>
      </c>
      <c r="E49" s="5" t="s">
        <v>38</v>
      </c>
      <c r="F49" s="128">
        <v>54000</v>
      </c>
      <c r="G49" s="128">
        <f t="shared" si="1"/>
        <v>2700</v>
      </c>
      <c r="I49" s="26"/>
    </row>
    <row r="50" spans="1:9" s="1" customFormat="1" ht="12.75" customHeight="1" x14ac:dyDescent="0.25">
      <c r="A50" s="8"/>
      <c r="B50" s="27" t="s">
        <v>64</v>
      </c>
      <c r="C50" s="134" t="s">
        <v>60</v>
      </c>
      <c r="D50" s="135">
        <v>200</v>
      </c>
      <c r="E50" s="5" t="s">
        <v>38</v>
      </c>
      <c r="F50" s="128">
        <v>780</v>
      </c>
      <c r="G50" s="128">
        <f t="shared" si="1"/>
        <v>156000</v>
      </c>
      <c r="I50" s="26"/>
    </row>
    <row r="51" spans="1:9" s="1" customFormat="1" ht="12.75" customHeight="1" x14ac:dyDescent="0.25">
      <c r="A51" s="8"/>
      <c r="B51" s="27" t="s">
        <v>65</v>
      </c>
      <c r="C51" s="134" t="s">
        <v>60</v>
      </c>
      <c r="D51" s="135">
        <v>300</v>
      </c>
      <c r="E51" s="5" t="s">
        <v>38</v>
      </c>
      <c r="F51" s="128">
        <v>800</v>
      </c>
      <c r="G51" s="128">
        <f t="shared" si="1"/>
        <v>240000</v>
      </c>
      <c r="I51" s="26"/>
    </row>
    <row r="52" spans="1:9" s="1" customFormat="1" ht="12.75" customHeight="1" x14ac:dyDescent="0.25">
      <c r="A52" s="8"/>
      <c r="B52" s="27" t="s">
        <v>66</v>
      </c>
      <c r="C52" s="134" t="s">
        <v>62</v>
      </c>
      <c r="D52" s="135">
        <v>3</v>
      </c>
      <c r="E52" s="5" t="s">
        <v>38</v>
      </c>
      <c r="F52" s="128">
        <v>10825</v>
      </c>
      <c r="G52" s="128">
        <f t="shared" si="1"/>
        <v>32475</v>
      </c>
      <c r="I52" s="26"/>
    </row>
    <row r="53" spans="1:9" s="1" customFormat="1" ht="12.75" customHeight="1" x14ac:dyDescent="0.25">
      <c r="A53" s="8"/>
      <c r="B53" s="27" t="s">
        <v>67</v>
      </c>
      <c r="C53" s="134" t="s">
        <v>62</v>
      </c>
      <c r="D53" s="135">
        <v>0.8</v>
      </c>
      <c r="E53" s="5" t="s">
        <v>38</v>
      </c>
      <c r="F53" s="128">
        <v>30666</v>
      </c>
      <c r="G53" s="128">
        <f t="shared" si="1"/>
        <v>24532.800000000003</v>
      </c>
      <c r="I53" s="26"/>
    </row>
    <row r="54" spans="1:9" s="1" customFormat="1" ht="12.75" customHeight="1" x14ac:dyDescent="0.25">
      <c r="A54" s="8"/>
      <c r="B54" s="27" t="s">
        <v>68</v>
      </c>
      <c r="C54" s="134" t="s">
        <v>62</v>
      </c>
      <c r="D54" s="135">
        <v>1</v>
      </c>
      <c r="E54" s="5" t="s">
        <v>44</v>
      </c>
      <c r="F54" s="128">
        <v>48319</v>
      </c>
      <c r="G54" s="128">
        <f t="shared" si="1"/>
        <v>48319</v>
      </c>
      <c r="I54" s="26"/>
    </row>
    <row r="55" spans="1:9" s="1" customFormat="1" ht="12.75" customHeight="1" x14ac:dyDescent="0.25">
      <c r="A55" s="8"/>
      <c r="B55" s="27" t="s">
        <v>69</v>
      </c>
      <c r="C55" s="134" t="s">
        <v>70</v>
      </c>
      <c r="D55" s="135">
        <v>1</v>
      </c>
      <c r="E55" s="5" t="s">
        <v>47</v>
      </c>
      <c r="F55" s="128">
        <v>1084</v>
      </c>
      <c r="G55" s="128">
        <f t="shared" si="1"/>
        <v>1084</v>
      </c>
      <c r="I55" s="26"/>
    </row>
    <row r="56" spans="1:9" s="1" customFormat="1" ht="12.75" customHeight="1" x14ac:dyDescent="0.25">
      <c r="A56" s="8"/>
      <c r="B56" s="27" t="s">
        <v>71</v>
      </c>
      <c r="C56" s="134" t="s">
        <v>62</v>
      </c>
      <c r="D56" s="135">
        <v>1</v>
      </c>
      <c r="E56" s="5" t="s">
        <v>47</v>
      </c>
      <c r="F56" s="128">
        <v>21100</v>
      </c>
      <c r="G56" s="128">
        <f t="shared" si="1"/>
        <v>21100</v>
      </c>
      <c r="I56" s="26"/>
    </row>
    <row r="57" spans="1:9" s="1" customFormat="1" ht="12.75" customHeight="1" x14ac:dyDescent="0.25">
      <c r="A57" s="8"/>
      <c r="B57" s="27" t="s">
        <v>72</v>
      </c>
      <c r="C57" s="134" t="s">
        <v>62</v>
      </c>
      <c r="D57" s="135">
        <v>0.3</v>
      </c>
      <c r="E57" s="5" t="s">
        <v>47</v>
      </c>
      <c r="F57" s="128">
        <v>93174</v>
      </c>
      <c r="G57" s="128">
        <f t="shared" si="1"/>
        <v>27952.2</v>
      </c>
      <c r="I57" s="26"/>
    </row>
    <row r="58" spans="1:9" s="1" customFormat="1" ht="12.75" customHeight="1" x14ac:dyDescent="0.25">
      <c r="A58" s="8"/>
      <c r="B58" s="27" t="s">
        <v>73</v>
      </c>
      <c r="C58" s="134" t="s">
        <v>74</v>
      </c>
      <c r="D58" s="135">
        <v>0.4</v>
      </c>
      <c r="E58" s="5" t="s">
        <v>49</v>
      </c>
      <c r="F58" s="128">
        <v>19713</v>
      </c>
      <c r="G58" s="128">
        <f t="shared" si="1"/>
        <v>7885.2000000000007</v>
      </c>
      <c r="I58" s="26"/>
    </row>
    <row r="59" spans="1:9" s="1" customFormat="1" ht="12.75" customHeight="1" x14ac:dyDescent="0.25">
      <c r="A59" s="8"/>
      <c r="B59" s="157" t="s">
        <v>75</v>
      </c>
      <c r="C59" s="158" t="s">
        <v>62</v>
      </c>
      <c r="D59" s="159">
        <v>0.5</v>
      </c>
      <c r="E59" s="160" t="s">
        <v>49</v>
      </c>
      <c r="F59" s="161">
        <v>41814</v>
      </c>
      <c r="G59" s="161">
        <f t="shared" si="1"/>
        <v>20907</v>
      </c>
      <c r="I59" s="26"/>
    </row>
    <row r="60" spans="1:9" s="1" customFormat="1" ht="13.5" customHeight="1" x14ac:dyDescent="0.25">
      <c r="A60" s="4"/>
      <c r="B60" s="153" t="s">
        <v>76</v>
      </c>
      <c r="C60" s="154"/>
      <c r="D60" s="155"/>
      <c r="E60" s="155"/>
      <c r="F60" s="155"/>
      <c r="G60" s="156">
        <f>SUM(G47:G59)</f>
        <v>658083.6</v>
      </c>
    </row>
    <row r="61" spans="1:9" s="1" customFormat="1" ht="12" customHeight="1" x14ac:dyDescent="0.25">
      <c r="A61" s="2"/>
      <c r="B61" s="63"/>
      <c r="C61" s="64"/>
      <c r="D61" s="64"/>
      <c r="E61" s="65"/>
      <c r="F61" s="66"/>
      <c r="G61" s="66"/>
    </row>
    <row r="62" spans="1:9" s="1" customFormat="1" ht="12" customHeight="1" x14ac:dyDescent="0.25">
      <c r="A62" s="4"/>
      <c r="B62" s="173" t="s">
        <v>77</v>
      </c>
      <c r="C62" s="174"/>
      <c r="D62" s="175"/>
      <c r="E62" s="175"/>
      <c r="F62" s="176"/>
      <c r="G62" s="176"/>
    </row>
    <row r="63" spans="1:9" s="1" customFormat="1" ht="24" customHeight="1" x14ac:dyDescent="0.25">
      <c r="A63" s="20"/>
      <c r="B63" s="177" t="s">
        <v>78</v>
      </c>
      <c r="C63" s="178" t="s">
        <v>57</v>
      </c>
      <c r="D63" s="178" t="s">
        <v>58</v>
      </c>
      <c r="E63" s="177" t="s">
        <v>29</v>
      </c>
      <c r="F63" s="178" t="s">
        <v>30</v>
      </c>
      <c r="G63" s="177" t="s">
        <v>31</v>
      </c>
    </row>
    <row r="64" spans="1:9" s="1" customFormat="1" ht="15" x14ac:dyDescent="0.25">
      <c r="A64" s="20"/>
      <c r="B64" s="167" t="s">
        <v>79</v>
      </c>
      <c r="C64" s="168" t="s">
        <v>70</v>
      </c>
      <c r="D64" s="170">
        <v>1</v>
      </c>
      <c r="E64" s="172" t="s">
        <v>80</v>
      </c>
      <c r="F64" s="170">
        <v>20000</v>
      </c>
      <c r="G64" s="166">
        <f t="shared" ref="G64" si="2">D64*F64</f>
        <v>20000</v>
      </c>
    </row>
    <row r="65" spans="1:7" s="1" customFormat="1" ht="12.75" customHeight="1" x14ac:dyDescent="0.25">
      <c r="A65" s="8"/>
      <c r="B65" s="164" t="s">
        <v>81</v>
      </c>
      <c r="C65" s="165" t="s">
        <v>70</v>
      </c>
      <c r="D65" s="169">
        <f>(55*100)/25</f>
        <v>220</v>
      </c>
      <c r="E65" s="171" t="s">
        <v>53</v>
      </c>
      <c r="F65" s="169">
        <v>110</v>
      </c>
      <c r="G65" s="166">
        <f>D65*F65</f>
        <v>24200</v>
      </c>
    </row>
    <row r="66" spans="1:7" s="1" customFormat="1" ht="13.5" customHeight="1" x14ac:dyDescent="0.25">
      <c r="A66" s="4"/>
      <c r="B66" s="36"/>
      <c r="C66" s="37"/>
      <c r="D66" s="37"/>
      <c r="E66" s="37"/>
      <c r="F66" s="38"/>
      <c r="G66" s="39">
        <f>SUM(G64:G65)</f>
        <v>44200</v>
      </c>
    </row>
    <row r="67" spans="1:7" s="1" customFormat="1" ht="12" customHeight="1" x14ac:dyDescent="0.25">
      <c r="A67" s="2"/>
      <c r="B67" s="67"/>
      <c r="C67" s="67"/>
      <c r="D67" s="67"/>
      <c r="E67" s="68"/>
      <c r="F67" s="69"/>
      <c r="G67" s="69"/>
    </row>
    <row r="68" spans="1:7" s="1" customFormat="1" ht="12" customHeight="1" x14ac:dyDescent="0.25">
      <c r="A68" s="20"/>
      <c r="B68" s="70" t="s">
        <v>82</v>
      </c>
      <c r="C68" s="71"/>
      <c r="D68" s="71"/>
      <c r="E68" s="72"/>
      <c r="F68" s="71"/>
      <c r="G68" s="73">
        <f>G22+G43+G60+G66</f>
        <v>984283.28</v>
      </c>
    </row>
    <row r="69" spans="1:7" s="1" customFormat="1" ht="12" customHeight="1" x14ac:dyDescent="0.25">
      <c r="A69" s="20"/>
      <c r="B69" s="74" t="s">
        <v>83</v>
      </c>
      <c r="C69" s="75"/>
      <c r="D69" s="75"/>
      <c r="E69" s="76"/>
      <c r="F69" s="75"/>
      <c r="G69" s="77">
        <f>G68*0.05</f>
        <v>49214.164000000004</v>
      </c>
    </row>
    <row r="70" spans="1:7" s="1" customFormat="1" ht="12" customHeight="1" x14ac:dyDescent="0.25">
      <c r="A70" s="20"/>
      <c r="B70" s="78" t="s">
        <v>84</v>
      </c>
      <c r="C70" s="79"/>
      <c r="D70" s="79"/>
      <c r="E70" s="80"/>
      <c r="F70" s="79"/>
      <c r="G70" s="81">
        <f>G69+G68</f>
        <v>1033497.444</v>
      </c>
    </row>
    <row r="71" spans="1:7" s="1" customFormat="1" ht="12" customHeight="1" x14ac:dyDescent="0.25">
      <c r="A71" s="20"/>
      <c r="B71" s="74" t="s">
        <v>85</v>
      </c>
      <c r="C71" s="75"/>
      <c r="D71" s="75"/>
      <c r="E71" s="76"/>
      <c r="F71" s="75"/>
      <c r="G71" s="77">
        <f>G12</f>
        <v>1375000</v>
      </c>
    </row>
    <row r="72" spans="1:7" s="1" customFormat="1" ht="12" customHeight="1" x14ac:dyDescent="0.25">
      <c r="A72" s="20"/>
      <c r="B72" s="82" t="s">
        <v>86</v>
      </c>
      <c r="C72" s="83"/>
      <c r="D72" s="83"/>
      <c r="E72" s="84"/>
      <c r="F72" s="83"/>
      <c r="G72" s="85">
        <f>G71-G70</f>
        <v>341502.55599999998</v>
      </c>
    </row>
    <row r="73" spans="1:7" s="1" customFormat="1" ht="12" customHeight="1" x14ac:dyDescent="0.25">
      <c r="A73" s="20"/>
      <c r="B73" s="86" t="s">
        <v>87</v>
      </c>
      <c r="C73" s="87"/>
      <c r="D73" s="87"/>
      <c r="E73" s="88"/>
      <c r="F73" s="87"/>
      <c r="G73" s="89"/>
    </row>
    <row r="74" spans="1:7" s="1" customFormat="1" ht="12.75" customHeight="1" thickBot="1" x14ac:dyDescent="0.3">
      <c r="A74" s="20"/>
      <c r="B74" s="90"/>
      <c r="C74" s="87"/>
      <c r="D74" s="87"/>
      <c r="E74" s="88"/>
      <c r="F74" s="87"/>
      <c r="G74" s="89"/>
    </row>
    <row r="75" spans="1:7" s="1" customFormat="1" ht="12" customHeight="1" x14ac:dyDescent="0.25">
      <c r="A75" s="20"/>
      <c r="B75" s="91" t="s">
        <v>88</v>
      </c>
      <c r="C75" s="92"/>
      <c r="D75" s="92"/>
      <c r="E75" s="93"/>
      <c r="F75" s="94"/>
      <c r="G75" s="89"/>
    </row>
    <row r="76" spans="1:7" s="1" customFormat="1" ht="12" customHeight="1" x14ac:dyDescent="0.25">
      <c r="A76" s="20"/>
      <c r="B76" s="95" t="s">
        <v>89</v>
      </c>
      <c r="C76" s="96"/>
      <c r="D76" s="96"/>
      <c r="E76" s="97"/>
      <c r="F76" s="98"/>
      <c r="G76" s="89"/>
    </row>
    <row r="77" spans="1:7" s="1" customFormat="1" ht="12" customHeight="1" x14ac:dyDescent="0.25">
      <c r="A77" s="20"/>
      <c r="B77" s="95" t="s">
        <v>90</v>
      </c>
      <c r="C77" s="96"/>
      <c r="D77" s="96"/>
      <c r="E77" s="97"/>
      <c r="F77" s="98"/>
      <c r="G77" s="89"/>
    </row>
    <row r="78" spans="1:7" s="1" customFormat="1" ht="12" customHeight="1" x14ac:dyDescent="0.25">
      <c r="A78" s="20"/>
      <c r="B78" s="95" t="s">
        <v>91</v>
      </c>
      <c r="C78" s="96"/>
      <c r="D78" s="96"/>
      <c r="E78" s="97"/>
      <c r="F78" s="98"/>
      <c r="G78" s="89"/>
    </row>
    <row r="79" spans="1:7" s="1" customFormat="1" ht="12" customHeight="1" x14ac:dyDescent="0.25">
      <c r="A79" s="20"/>
      <c r="B79" s="95" t="s">
        <v>92</v>
      </c>
      <c r="C79" s="96"/>
      <c r="D79" s="96"/>
      <c r="E79" s="97"/>
      <c r="F79" s="98"/>
      <c r="G79" s="89"/>
    </row>
    <row r="80" spans="1:7" s="1" customFormat="1" ht="12" customHeight="1" x14ac:dyDescent="0.25">
      <c r="A80" s="20"/>
      <c r="B80" s="95" t="s">
        <v>93</v>
      </c>
      <c r="C80" s="96"/>
      <c r="D80" s="96"/>
      <c r="E80" s="97"/>
      <c r="F80" s="98"/>
      <c r="G80" s="89"/>
    </row>
    <row r="81" spans="1:7" s="1" customFormat="1" ht="12.75" customHeight="1" thickBot="1" x14ac:dyDescent="0.3">
      <c r="A81" s="20"/>
      <c r="B81" s="99" t="s">
        <v>94</v>
      </c>
      <c r="C81" s="100"/>
      <c r="D81" s="100"/>
      <c r="E81" s="101"/>
      <c r="F81" s="102"/>
      <c r="G81" s="89"/>
    </row>
    <row r="82" spans="1:7" s="1" customFormat="1" ht="12.75" customHeight="1" x14ac:dyDescent="0.25">
      <c r="A82" s="20"/>
      <c r="B82" s="90"/>
      <c r="C82" s="96"/>
      <c r="D82" s="96"/>
      <c r="E82" s="97"/>
      <c r="F82" s="96"/>
      <c r="G82" s="89"/>
    </row>
    <row r="83" spans="1:7" s="1" customFormat="1" ht="15" customHeight="1" thickBot="1" x14ac:dyDescent="0.3">
      <c r="A83" s="20"/>
      <c r="B83" s="187" t="s">
        <v>95</v>
      </c>
      <c r="C83" s="188"/>
      <c r="D83" s="103"/>
      <c r="E83" s="104"/>
      <c r="F83" s="105"/>
      <c r="G83" s="89"/>
    </row>
    <row r="84" spans="1:7" s="1" customFormat="1" ht="12" customHeight="1" x14ac:dyDescent="0.25">
      <c r="A84" s="20"/>
      <c r="B84" s="106" t="s">
        <v>78</v>
      </c>
      <c r="C84" s="107" t="s">
        <v>96</v>
      </c>
      <c r="D84" s="108" t="s">
        <v>97</v>
      </c>
      <c r="E84" s="104"/>
      <c r="F84" s="105"/>
      <c r="G84" s="89"/>
    </row>
    <row r="85" spans="1:7" s="1" customFormat="1" ht="12" customHeight="1" x14ac:dyDescent="0.25">
      <c r="A85" s="20"/>
      <c r="B85" s="109" t="s">
        <v>98</v>
      </c>
      <c r="C85" s="110">
        <f>G22</f>
        <v>0</v>
      </c>
      <c r="D85" s="111">
        <f>(C85/C91)</f>
        <v>0</v>
      </c>
      <c r="E85" s="104"/>
      <c r="F85" s="105"/>
      <c r="G85" s="89"/>
    </row>
    <row r="86" spans="1:7" s="1" customFormat="1" ht="12" customHeight="1" x14ac:dyDescent="0.25">
      <c r="A86" s="20"/>
      <c r="B86" s="109" t="s">
        <v>99</v>
      </c>
      <c r="C86" s="110">
        <f>G27</f>
        <v>0</v>
      </c>
      <c r="D86" s="111">
        <f>C86/C91</f>
        <v>0</v>
      </c>
      <c r="E86" s="104"/>
      <c r="F86" s="105"/>
      <c r="G86" s="89"/>
    </row>
    <row r="87" spans="1:7" s="1" customFormat="1" ht="12" customHeight="1" x14ac:dyDescent="0.25">
      <c r="A87" s="20"/>
      <c r="B87" s="109" t="s">
        <v>100</v>
      </c>
      <c r="C87" s="110">
        <f>G43</f>
        <v>281999.68</v>
      </c>
      <c r="D87" s="111">
        <f>C87/C91</f>
        <v>0.27285958145049849</v>
      </c>
      <c r="E87" s="104"/>
      <c r="F87" s="105"/>
      <c r="G87" s="89"/>
    </row>
    <row r="88" spans="1:7" s="1" customFormat="1" ht="12" customHeight="1" x14ac:dyDescent="0.25">
      <c r="A88" s="20"/>
      <c r="B88" s="109" t="s">
        <v>56</v>
      </c>
      <c r="C88" s="110">
        <f>G60</f>
        <v>658083.6</v>
      </c>
      <c r="D88" s="111">
        <f>C88/C91</f>
        <v>0.63675396956279262</v>
      </c>
      <c r="E88" s="104"/>
      <c r="F88" s="105"/>
      <c r="G88" s="89"/>
    </row>
    <row r="89" spans="1:7" s="1" customFormat="1" ht="12" customHeight="1" x14ac:dyDescent="0.25">
      <c r="A89" s="20"/>
      <c r="B89" s="109" t="s">
        <v>101</v>
      </c>
      <c r="C89" s="112">
        <v>44200</v>
      </c>
      <c r="D89" s="111">
        <f>C89/C91</f>
        <v>4.2767401367661245E-2</v>
      </c>
      <c r="E89" s="113"/>
      <c r="F89" s="114"/>
      <c r="G89" s="89"/>
    </row>
    <row r="90" spans="1:7" s="1" customFormat="1" ht="12" customHeight="1" x14ac:dyDescent="0.25">
      <c r="A90" s="20"/>
      <c r="B90" s="109" t="s">
        <v>102</v>
      </c>
      <c r="C90" s="112">
        <f>G69</f>
        <v>49214.164000000004</v>
      </c>
      <c r="D90" s="111">
        <f>C90/C91</f>
        <v>4.7619047619047623E-2</v>
      </c>
      <c r="E90" s="113"/>
      <c r="F90" s="114"/>
      <c r="G90" s="89"/>
    </row>
    <row r="91" spans="1:7" s="1" customFormat="1" ht="12.75" customHeight="1" thickBot="1" x14ac:dyDescent="0.3">
      <c r="A91" s="20"/>
      <c r="B91" s="115" t="s">
        <v>103</v>
      </c>
      <c r="C91" s="116">
        <f>SUM(C85:C90)</f>
        <v>1033497.444</v>
      </c>
      <c r="D91" s="117">
        <f>SUM(D85:D90)</f>
        <v>1</v>
      </c>
      <c r="E91" s="113"/>
      <c r="F91" s="114"/>
      <c r="G91" s="89"/>
    </row>
    <row r="92" spans="1:7" s="1" customFormat="1" ht="12" customHeight="1" x14ac:dyDescent="0.25">
      <c r="A92" s="20"/>
      <c r="B92" s="90"/>
      <c r="C92" s="87"/>
      <c r="D92" s="87"/>
      <c r="E92" s="88"/>
      <c r="F92" s="87"/>
      <c r="G92" s="89"/>
    </row>
    <row r="93" spans="1:7" s="1" customFormat="1" ht="12.75" customHeight="1" x14ac:dyDescent="0.25">
      <c r="A93" s="20"/>
      <c r="B93" s="118"/>
      <c r="C93" s="87"/>
      <c r="D93" s="87"/>
      <c r="E93" s="88"/>
      <c r="F93" s="87"/>
      <c r="G93" s="89"/>
    </row>
    <row r="94" spans="1:7" s="1" customFormat="1" ht="12" customHeight="1" thickBot="1" x14ac:dyDescent="0.3">
      <c r="A94" s="18"/>
      <c r="B94" s="119"/>
      <c r="C94" s="120" t="s">
        <v>104</v>
      </c>
      <c r="D94" s="121"/>
      <c r="E94" s="122"/>
      <c r="F94" s="123"/>
      <c r="G94" s="89"/>
    </row>
    <row r="95" spans="1:7" s="1" customFormat="1" ht="12" customHeight="1" x14ac:dyDescent="0.25">
      <c r="A95" s="20"/>
      <c r="B95" s="124" t="s">
        <v>105</v>
      </c>
      <c r="C95" s="133">
        <v>40</v>
      </c>
      <c r="D95" s="133">
        <v>55</v>
      </c>
      <c r="E95" s="125">
        <v>65</v>
      </c>
      <c r="F95" s="126"/>
      <c r="G95" s="127"/>
    </row>
    <row r="96" spans="1:7" s="1" customFormat="1" ht="12.75" customHeight="1" thickBot="1" x14ac:dyDescent="0.3">
      <c r="A96" s="20"/>
      <c r="B96" s="115" t="s">
        <v>106</v>
      </c>
      <c r="C96" s="162">
        <f>(G70/C95)</f>
        <v>25837.436099999999</v>
      </c>
      <c r="D96" s="162">
        <f>(G70/D95)</f>
        <v>18790.862618181818</v>
      </c>
      <c r="E96" s="163">
        <f>(G70/E95)</f>
        <v>15899.960676923078</v>
      </c>
      <c r="F96" s="126"/>
      <c r="G96" s="127"/>
    </row>
    <row r="97" spans="1:7" s="1" customFormat="1" ht="15.6" customHeight="1" x14ac:dyDescent="0.25">
      <c r="A97" s="20"/>
      <c r="B97" s="21" t="s">
        <v>107</v>
      </c>
      <c r="C97" s="19"/>
      <c r="D97" s="19"/>
      <c r="E97" s="32"/>
      <c r="F97" s="19"/>
      <c r="G97" s="19"/>
    </row>
  </sheetData>
  <mergeCells count="8">
    <mergeCell ref="B17:G17"/>
    <mergeCell ref="B83:C83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Rebolledo Bahamondes Jenny Iris</cp:lastModifiedBy>
  <cp:revision/>
  <dcterms:created xsi:type="dcterms:W3CDTF">2020-11-27T12:49:26Z</dcterms:created>
  <dcterms:modified xsi:type="dcterms:W3CDTF">2023-04-27T13:24:09Z</dcterms:modified>
  <cp:category/>
  <cp:contentStatus/>
</cp:coreProperties>
</file>