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 PUREN\"/>
    </mc:Choice>
  </mc:AlternateContent>
  <bookViews>
    <workbookView xWindow="0" yWindow="0" windowWidth="20490" windowHeight="6420"/>
  </bookViews>
  <sheets>
    <sheet name="AVENA" sheetId="7" r:id="rId1"/>
  </sheets>
  <definedNames>
    <definedName name="_xlnm.Print_Area" localSheetId="0">AVENA!$A$1:$G$98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0" i="7" l="1"/>
  <c r="G64" i="7" l="1"/>
  <c r="G65" i="7"/>
  <c r="G55" i="7" l="1"/>
  <c r="G56" i="7"/>
  <c r="G50" i="7"/>
  <c r="G49" i="7"/>
  <c r="G41" i="7"/>
  <c r="G42" i="7"/>
  <c r="G37" i="7"/>
  <c r="G38" i="7"/>
  <c r="G33" i="7"/>
  <c r="G57" i="7" l="1"/>
  <c r="D66" i="7" l="1"/>
  <c r="G66" i="7" s="1"/>
  <c r="G67" i="7" s="1"/>
  <c r="G52" i="7"/>
  <c r="G32" i="7" l="1"/>
  <c r="G34" i="7"/>
  <c r="G35" i="7"/>
  <c r="G36" i="7"/>
  <c r="G39" i="7"/>
  <c r="G40" i="7"/>
  <c r="G43" i="7"/>
  <c r="G59" i="7"/>
  <c r="G58" i="7"/>
  <c r="G54" i="7"/>
  <c r="G53" i="7"/>
  <c r="G51" i="7"/>
  <c r="G48" i="7"/>
  <c r="G31" i="7"/>
  <c r="G21" i="7"/>
  <c r="G22" i="7" s="1"/>
  <c r="G12" i="7"/>
  <c r="G72" i="7" s="1"/>
  <c r="G44" i="7" l="1"/>
  <c r="G60" i="7"/>
  <c r="C89" i="7" s="1"/>
  <c r="C87" i="7"/>
  <c r="C86" i="7"/>
  <c r="G69" i="7" l="1"/>
  <c r="G70" i="7" s="1"/>
  <c r="C91" i="7" s="1"/>
  <c r="C88" i="7"/>
  <c r="C92" i="7" l="1"/>
  <c r="D86" i="7" s="1"/>
  <c r="G71" i="7"/>
  <c r="D90" i="7" l="1"/>
  <c r="D87" i="7"/>
  <c r="D89" i="7"/>
  <c r="D91" i="7"/>
  <c r="D88" i="7"/>
  <c r="E97" i="7"/>
  <c r="G73" i="7"/>
  <c r="C97" i="7"/>
  <c r="D97" i="7"/>
  <c r="D92" i="7" l="1"/>
</calcChain>
</file>

<file path=xl/sharedStrings.xml><?xml version="1.0" encoding="utf-8"?>
<sst xmlns="http://schemas.openxmlformats.org/spreadsheetml/2006/main" count="179" uniqueCount="112">
  <si>
    <t>RUBRO O CULTIVO</t>
  </si>
  <si>
    <t xml:space="preserve">AVENA </t>
  </si>
  <si>
    <t>VARIEDAD</t>
  </si>
  <si>
    <t>SUPERNOVA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</si>
  <si>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</si>
  <si>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</si>
  <si>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</si>
  <si>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</si>
  <si>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</si>
  <si>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</si>
  <si>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</si>
  <si>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MERCADO LOCAL</t>
  </si>
  <si>
    <t>COMUNA/LOCALIDAD</t>
  </si>
  <si>
    <t>FECHA DE COSECHA</t>
  </si>
  <si>
    <t>FECHA PRECIO INSUMOS</t>
  </si>
  <si>
    <t>CONTINGENCIA</t>
  </si>
  <si>
    <t>SEQUIA/ HELADAS/LLUVIA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</si>
  <si>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</si>
  <si>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</si>
  <si>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</si>
  <si>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</si>
  <si>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</si>
  <si>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</si>
  <si>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</si>
  <si>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</si>
  <si>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Desinfeccion de Semilla</t>
  </si>
  <si>
    <t>JH</t>
  </si>
  <si>
    <t>Julio-Agosto</t>
  </si>
  <si>
    <t>Subtotal Jornadas Hombre</t>
  </si>
  <si>
    <t>JORNADAS ANIMAL</t>
  </si>
  <si>
    <t>Subtotal Jornadas Animal</t>
  </si>
  <si>
    <t>MAQUINARIA</t>
  </si>
  <si>
    <t>JM</t>
  </si>
  <si>
    <t>Julio</t>
  </si>
  <si>
    <t>Octubre-Noviembre</t>
  </si>
  <si>
    <t>Enero-Febrero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</si>
  <si>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</si>
  <si>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</si>
  <si>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</si>
  <si>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</si>
  <si>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</si>
  <si>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</si>
  <si>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</si>
  <si>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Nitromag</t>
  </si>
  <si>
    <t>Muriato de Potasio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</si>
  <si>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</si>
  <si>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</si>
  <si>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</si>
  <si>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</si>
  <si>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</si>
  <si>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</si>
  <si>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</si>
  <si>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</si>
  <si>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</si>
  <si>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</si>
  <si>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</si>
  <si>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</si>
  <si>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</si>
  <si>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</si>
  <si>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</si>
  <si>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</si>
  <si>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</si>
  <si>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</si>
  <si>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</si>
  <si>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</si>
  <si>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</si>
  <si>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</si>
  <si>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</si>
  <si>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</si>
  <si>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MEDIO</t>
  </si>
  <si>
    <t>u</t>
  </si>
  <si>
    <t>ARAUCANIA</t>
  </si>
  <si>
    <t xml:space="preserve">FEBRERO </t>
  </si>
  <si>
    <t>FEBRERO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</si>
  <si>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</si>
  <si>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</si>
  <si>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Agosto-Septiembre</t>
  </si>
  <si>
    <t>Septiembre-Octubre</t>
  </si>
  <si>
    <t>Sacos</t>
  </si>
  <si>
    <t>$/há</t>
  </si>
  <si>
    <t>COSTO TOTAL/há</t>
  </si>
  <si>
    <t>Rendimiento (qqm/há)</t>
  </si>
  <si>
    <t xml:space="preserve">Siembra </t>
  </si>
  <si>
    <t>l</t>
  </si>
  <si>
    <t>RENDIMIENTO (qqm/há.)</t>
  </si>
  <si>
    <t>Rastraje (2)</t>
  </si>
  <si>
    <t>Rastraje (1)</t>
  </si>
  <si>
    <t>Vibrocultivador</t>
  </si>
  <si>
    <t>Aplicación Nitrogeno</t>
  </si>
  <si>
    <t>Aplicación Barbecho</t>
  </si>
  <si>
    <t>Aplicación Pre-emergente</t>
  </si>
  <si>
    <t>Aplicación Post-emergente</t>
  </si>
  <si>
    <t>Aplicación Control Hoja Ancha</t>
  </si>
  <si>
    <t>Aplicación Acortador de Caña</t>
  </si>
  <si>
    <t>Aplicación Insecticida/Fungicida</t>
  </si>
  <si>
    <t>Cosecha Automotriz</t>
  </si>
  <si>
    <t>Rodon</t>
  </si>
  <si>
    <t>Punto 600 FS</t>
  </si>
  <si>
    <t>Dividend 150 FS</t>
  </si>
  <si>
    <t>Rango Full SL</t>
  </si>
  <si>
    <t>Dual Gold 960 EC</t>
  </si>
  <si>
    <t>Ajax 50 WP</t>
  </si>
  <si>
    <t>MCPA 750 SL</t>
  </si>
  <si>
    <t>Priori Xtra</t>
  </si>
  <si>
    <t>Connect 112,5 SC</t>
  </si>
  <si>
    <t>1</t>
  </si>
  <si>
    <t>Analisis de Suelo</t>
  </si>
  <si>
    <t>Seguro agrícola</t>
  </si>
  <si>
    <t>Junio-Julio</t>
  </si>
  <si>
    <t>Junio</t>
  </si>
  <si>
    <t>PUREN</t>
  </si>
  <si>
    <t>Mezcla NPK 79-41-12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</si>
</sst>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00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1">
    <xf numFmtId="0" fontId="0" fillId="0" borderId="0" applyNumberFormat="0" applyFill="0" applyBorder="0" applyProtection="0"/>
  </cellStyleXfs>
  <cellXfs count="20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1" fillId="2" borderId="4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right" wrapText="1"/>
    </xf>
    <xf numFmtId="3" fontId="1" fillId="2" borderId="4" xfId="0" applyNumberFormat="1" applyFont="1" applyFill="1" applyBorder="1" applyAlignment="1">
      <alignment horizontal="right" wrapText="1"/>
    </xf>
    <xf numFmtId="0" fontId="0" fillId="2" borderId="7" xfId="0" applyFill="1" applyBorder="1"/>
    <xf numFmtId="49" fontId="1" fillId="2" borderId="4" xfId="0" applyNumberFormat="1" applyFont="1" applyFill="1" applyBorder="1" applyAlignment="1">
      <alignment horizontal="center" wrapText="1"/>
    </xf>
    <xf numFmtId="49" fontId="2" fillId="3" borderId="4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3" fontId="2" fillId="3" borderId="4" xfId="0" applyNumberFormat="1" applyFont="1" applyFill="1" applyBorder="1" applyAlignment="1">
      <alignment vertical="center"/>
    </xf>
    <xf numFmtId="49" fontId="2" fillId="3" borderId="12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3" fontId="1" fillId="2" borderId="4" xfId="0" applyNumberFormat="1" applyFont="1" applyFill="1" applyBorder="1"/>
    <xf numFmtId="0" fontId="0" fillId="2" borderId="16" xfId="0" applyFill="1" applyBorder="1"/>
    <xf numFmtId="0" fontId="3" fillId="2" borderId="18" xfId="0" applyFont="1" applyFill="1" applyBorder="1"/>
    <xf numFmtId="0" fontId="0" fillId="2" borderId="20" xfId="0" applyFill="1" applyBorder="1"/>
    <xf numFmtId="49" fontId="3" fillId="2" borderId="18" xfId="0" applyNumberFormat="1" applyFont="1" applyFill="1" applyBorder="1" applyAlignment="1">
      <alignment vertical="center"/>
    </xf>
    <xf numFmtId="0" fontId="0" fillId="0" borderId="18" xfId="0" applyNumberFormat="1" applyBorder="1"/>
    <xf numFmtId="0" fontId="1" fillId="2" borderId="51" xfId="0" applyFont="1" applyFill="1" applyBorder="1" applyAlignment="1">
      <alignment vertical="center"/>
    </xf>
    <xf numFmtId="0" fontId="1" fillId="2" borderId="51" xfId="0" applyFont="1" applyFill="1" applyBorder="1" applyAlignment="1">
      <alignment horizontal="center" vertical="center"/>
    </xf>
    <xf numFmtId="3" fontId="1" fillId="2" borderId="51" xfId="0" applyNumberFormat="1" applyFont="1" applyFill="1" applyBorder="1" applyAlignment="1">
      <alignment vertical="center"/>
    </xf>
    <xf numFmtId="1" fontId="0" fillId="0" borderId="0" xfId="0" applyNumberFormat="1"/>
    <xf numFmtId="49" fontId="1" fillId="2" borderId="4" xfId="0" applyNumberFormat="1" applyFont="1" applyFill="1" applyBorder="1"/>
    <xf numFmtId="0" fontId="1" fillId="2" borderId="4" xfId="0" applyFont="1" applyFill="1" applyBorder="1"/>
    <xf numFmtId="49" fontId="1" fillId="2" borderId="4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1" fillId="2" borderId="5" xfId="0" applyFont="1" applyFill="1" applyBorder="1"/>
    <xf numFmtId="3" fontId="5" fillId="0" borderId="51" xfId="0" applyNumberFormat="1" applyFont="1" applyBorder="1" applyAlignment="1">
      <alignment horizontal="left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14" fontId="1" fillId="2" borderId="6" xfId="0" applyNumberFormat="1" applyFont="1" applyFill="1" applyBorder="1"/>
    <xf numFmtId="0" fontId="1" fillId="2" borderId="2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6" xfId="0" applyFont="1" applyFill="1" applyBorder="1" applyAlignment="1">
      <alignment horizontal="justify" wrapText="1"/>
    </xf>
    <xf numFmtId="0" fontId="1" fillId="2" borderId="8" xfId="0" applyFont="1" applyFill="1" applyBorder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/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/>
    <xf numFmtId="49" fontId="2" fillId="3" borderId="51" xfId="0" applyNumberFormat="1" applyFont="1" applyFill="1" applyBorder="1" applyAlignment="1">
      <alignment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vertical="center"/>
    </xf>
    <xf numFmtId="3" fontId="2" fillId="3" borderId="51" xfId="0" applyNumberFormat="1" applyFont="1" applyFill="1" applyBorder="1" applyAlignment="1">
      <alignment vertical="center"/>
    </xf>
    <xf numFmtId="0" fontId="1" fillId="2" borderId="53" xfId="0" applyFont="1" applyFill="1" applyBorder="1"/>
    <xf numFmtId="0" fontId="1" fillId="2" borderId="54" xfId="0" applyFont="1" applyFill="1" applyBorder="1"/>
    <xf numFmtId="0" fontId="1" fillId="2" borderId="54" xfId="0" applyFont="1" applyFill="1" applyBorder="1" applyAlignment="1">
      <alignment horizontal="center"/>
    </xf>
    <xf numFmtId="3" fontId="1" fillId="2" borderId="54" xfId="0" applyNumberFormat="1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horizontal="center"/>
    </xf>
    <xf numFmtId="3" fontId="1" fillId="2" borderId="14" xfId="0" applyNumberFormat="1" applyFont="1" applyFill="1" applyBorder="1"/>
    <xf numFmtId="0" fontId="1" fillId="2" borderId="21" xfId="0" applyFont="1" applyFill="1" applyBorder="1"/>
    <xf numFmtId="0" fontId="1" fillId="2" borderId="21" xfId="0" applyFont="1" applyFill="1" applyBorder="1" applyAlignment="1">
      <alignment horizontal="center"/>
    </xf>
    <xf numFmtId="3" fontId="1" fillId="2" borderId="21" xfId="0" applyNumberFormat="1" applyFont="1" applyFill="1" applyBorder="1"/>
    <xf numFmtId="49" fontId="6" fillId="5" borderId="22" xfId="0" applyNumberFormat="1" applyFont="1" applyFill="1" applyBorder="1" applyAlignment="1">
      <alignment vertical="center"/>
    </xf>
    <xf numFmtId="0" fontId="6" fillId="5" borderId="23" xfId="0" applyFont="1" applyFill="1" applyBorder="1" applyAlignment="1">
      <alignment vertical="center"/>
    </xf>
    <xf numFmtId="0" fontId="6" fillId="5" borderId="23" xfId="0" applyFont="1" applyFill="1" applyBorder="1" applyAlignment="1">
      <alignment horizontal="center" vertical="center"/>
    </xf>
    <xf numFmtId="164" fontId="6" fillId="5" borderId="24" xfId="0" applyNumberFormat="1" applyFont="1" applyFill="1" applyBorder="1" applyAlignment="1">
      <alignment vertical="center"/>
    </xf>
    <xf numFmtId="49" fontId="6" fillId="3" borderId="25" xfId="0" applyNumberFormat="1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center" vertical="center"/>
    </xf>
    <xf numFmtId="164" fontId="6" fillId="3" borderId="26" xfId="0" applyNumberFormat="1" applyFont="1" applyFill="1" applyBorder="1" applyAlignment="1">
      <alignment vertical="center"/>
    </xf>
    <xf numFmtId="49" fontId="6" fillId="5" borderId="25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0" fontId="6" fillId="5" borderId="12" xfId="0" applyFont="1" applyFill="1" applyBorder="1" applyAlignment="1">
      <alignment horizontal="center" vertical="center"/>
    </xf>
    <xf numFmtId="164" fontId="6" fillId="5" borderId="26" xfId="0" applyNumberFormat="1" applyFont="1" applyFill="1" applyBorder="1" applyAlignment="1">
      <alignment vertical="center"/>
    </xf>
    <xf numFmtId="49" fontId="6" fillId="5" borderId="27" xfId="0" applyNumberFormat="1" applyFont="1" applyFill="1" applyBorder="1" applyAlignment="1">
      <alignment vertical="center"/>
    </xf>
    <xf numFmtId="0" fontId="6" fillId="5" borderId="28" xfId="0" applyFont="1" applyFill="1" applyBorder="1" applyAlignment="1">
      <alignment vertical="center"/>
    </xf>
    <xf numFmtId="0" fontId="6" fillId="5" borderId="28" xfId="0" applyFont="1" applyFill="1" applyBorder="1" applyAlignment="1">
      <alignment horizontal="center" vertical="center"/>
    </xf>
    <xf numFmtId="164" fontId="6" fillId="5" borderId="28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6" fillId="2" borderId="18" xfId="0" applyFont="1" applyFill="1" applyBorder="1" applyAlignment="1">
      <alignment horizontal="center" vertical="center"/>
    </xf>
    <xf numFmtId="164" fontId="6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9" fillId="2" borderId="39" xfId="0" applyNumberFormat="1" applyFont="1" applyFill="1" applyBorder="1" applyAlignment="1">
      <alignment vertical="center"/>
    </xf>
    <xf numFmtId="0" fontId="1" fillId="2" borderId="40" xfId="0" applyFont="1" applyFill="1" applyBorder="1"/>
    <xf numFmtId="0" fontId="1" fillId="2" borderId="40" xfId="0" applyFont="1" applyFill="1" applyBorder="1" applyAlignment="1">
      <alignment horizontal="center"/>
    </xf>
    <xf numFmtId="0" fontId="1" fillId="2" borderId="41" xfId="0" applyFont="1" applyFill="1" applyBorder="1"/>
    <xf numFmtId="49" fontId="1" fillId="2" borderId="42" xfId="0" applyNumberFormat="1" applyFont="1" applyFill="1" applyBorder="1" applyAlignment="1">
      <alignment vertical="center"/>
    </xf>
    <xf numFmtId="0" fontId="1" fillId="2" borderId="18" xfId="0" applyFont="1" applyFill="1" applyBorder="1"/>
    <xf numFmtId="0" fontId="1" fillId="2" borderId="18" xfId="0" applyFont="1" applyFill="1" applyBorder="1" applyAlignment="1">
      <alignment horizontal="center"/>
    </xf>
    <xf numFmtId="0" fontId="1" fillId="2" borderId="43" xfId="0" applyFont="1" applyFill="1" applyBorder="1"/>
    <xf numFmtId="49" fontId="1" fillId="2" borderId="44" xfId="0" applyNumberFormat="1" applyFont="1" applyFill="1" applyBorder="1" applyAlignment="1">
      <alignment vertical="center"/>
    </xf>
    <xf numFmtId="0" fontId="1" fillId="2" borderId="45" xfId="0" applyFont="1" applyFill="1" applyBorder="1"/>
    <xf numFmtId="0" fontId="1" fillId="2" borderId="45" xfId="0" applyFont="1" applyFill="1" applyBorder="1" applyAlignment="1">
      <alignment horizontal="center"/>
    </xf>
    <xf numFmtId="0" fontId="1" fillId="2" borderId="46" xfId="0" applyFont="1" applyFill="1" applyBorder="1"/>
    <xf numFmtId="0" fontId="1" fillId="8" borderId="38" xfId="0" applyFont="1" applyFill="1" applyBorder="1"/>
    <xf numFmtId="0" fontId="1" fillId="6" borderId="18" xfId="0" applyFont="1" applyFill="1" applyBorder="1" applyAlignment="1">
      <alignment horizontal="center"/>
    </xf>
    <xf numFmtId="0" fontId="1" fillId="6" borderId="18" xfId="0" applyFont="1" applyFill="1" applyBorder="1"/>
    <xf numFmtId="49" fontId="9" fillId="7" borderId="29" xfId="0" applyNumberFormat="1" applyFont="1" applyFill="1" applyBorder="1" applyAlignment="1">
      <alignment vertical="center"/>
    </xf>
    <xf numFmtId="49" fontId="9" fillId="7" borderId="19" xfId="0" applyNumberFormat="1" applyFont="1" applyFill="1" applyBorder="1" applyAlignment="1">
      <alignment vertical="center"/>
    </xf>
    <xf numFmtId="49" fontId="1" fillId="7" borderId="30" xfId="0" applyNumberFormat="1" applyFont="1" applyFill="1" applyBorder="1"/>
    <xf numFmtId="49" fontId="9" fillId="2" borderId="31" xfId="0" applyNumberFormat="1" applyFont="1" applyFill="1" applyBorder="1" applyAlignment="1">
      <alignment vertical="center"/>
    </xf>
    <xf numFmtId="3" fontId="9" fillId="2" borderId="4" xfId="0" applyNumberFormat="1" applyFont="1" applyFill="1" applyBorder="1" applyAlignment="1">
      <alignment vertical="center"/>
    </xf>
    <xf numFmtId="9" fontId="1" fillId="2" borderId="32" xfId="0" applyNumberFormat="1" applyFont="1" applyFill="1" applyBorder="1"/>
    <xf numFmtId="165" fontId="9" fillId="2" borderId="4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vertical="center"/>
    </xf>
    <xf numFmtId="49" fontId="9" fillId="7" borderId="33" xfId="0" applyNumberFormat="1" applyFont="1" applyFill="1" applyBorder="1" applyAlignment="1">
      <alignment vertical="center"/>
    </xf>
    <xf numFmtId="165" fontId="9" fillId="7" borderId="34" xfId="0" applyNumberFormat="1" applyFont="1" applyFill="1" applyBorder="1" applyAlignment="1">
      <alignment vertical="center"/>
    </xf>
    <xf numFmtId="9" fontId="9" fillId="7" borderId="3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6" fillId="8" borderId="17" xfId="0" applyFont="1" applyFill="1" applyBorder="1" applyAlignment="1">
      <alignment vertical="center"/>
    </xf>
    <xf numFmtId="49" fontId="11" fillId="8" borderId="18" xfId="0" applyNumberFormat="1" applyFont="1" applyFill="1" applyBorder="1" applyAlignment="1">
      <alignment vertical="center"/>
    </xf>
    <xf numFmtId="0" fontId="6" fillId="8" borderId="18" xfId="0" applyFont="1" applyFill="1" applyBorder="1" applyAlignment="1">
      <alignment vertical="center"/>
    </xf>
    <xf numFmtId="0" fontId="6" fillId="8" borderId="47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vertical="center"/>
    </xf>
    <xf numFmtId="49" fontId="9" fillId="7" borderId="48" xfId="0" applyNumberFormat="1" applyFont="1" applyFill="1" applyBorder="1" applyAlignment="1">
      <alignment vertical="center"/>
    </xf>
    <xf numFmtId="0" fontId="9" fillId="7" borderId="50" xfId="0" applyNumberFormat="1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vertical="center"/>
    </xf>
    <xf numFmtId="164" fontId="9" fillId="2" borderId="18" xfId="0" applyNumberFormat="1" applyFont="1" applyFill="1" applyBorder="1" applyAlignment="1">
      <alignment vertical="center"/>
    </xf>
    <xf numFmtId="3" fontId="1" fillId="2" borderId="4" xfId="0" applyNumberFormat="1" applyFont="1" applyFill="1" applyBorder="1" applyAlignment="1">
      <alignment horizontal="right"/>
    </xf>
    <xf numFmtId="0" fontId="2" fillId="3" borderId="12" xfId="0" applyFont="1" applyFill="1" applyBorder="1" applyAlignment="1">
      <alignment horizontal="right" vertical="center"/>
    </xf>
    <xf numFmtId="3" fontId="2" fillId="3" borderId="12" xfId="0" applyNumberFormat="1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right"/>
    </xf>
    <xf numFmtId="3" fontId="1" fillId="2" borderId="14" xfId="0" applyNumberFormat="1" applyFont="1" applyFill="1" applyBorder="1" applyAlignment="1">
      <alignment horizontal="right"/>
    </xf>
    <xf numFmtId="0" fontId="9" fillId="7" borderId="49" xfId="0" applyNumberFormat="1" applyFont="1" applyFill="1" applyBorder="1" applyAlignment="1">
      <alignment horizontal="center" vertical="center"/>
    </xf>
    <xf numFmtId="49" fontId="1" fillId="9" borderId="4" xfId="0" applyNumberFormat="1" applyFont="1" applyFill="1" applyBorder="1" applyAlignment="1">
      <alignment horizontal="center"/>
    </xf>
    <xf numFmtId="0" fontId="1" fillId="9" borderId="4" xfId="0" applyNumberFormat="1" applyFont="1" applyFill="1" applyBorder="1" applyAlignment="1">
      <alignment horizontal="right"/>
    </xf>
    <xf numFmtId="0" fontId="0" fillId="0" borderId="7" xfId="0" applyFill="1" applyBorder="1"/>
    <xf numFmtId="49" fontId="1" fillId="0" borderId="4" xfId="0" applyNumberFormat="1" applyFont="1" applyFill="1" applyBorder="1" applyAlignment="1">
      <alignment wrapText="1"/>
    </xf>
    <xf numFmtId="49" fontId="1" fillId="0" borderId="4" xfId="0" applyNumberFormat="1" applyFont="1" applyFill="1" applyBorder="1" applyAlignment="1">
      <alignment horizontal="center" wrapText="1"/>
    </xf>
    <xf numFmtId="49" fontId="1" fillId="0" borderId="4" xfId="0" applyNumberFormat="1" applyFont="1" applyFill="1" applyBorder="1" applyAlignment="1">
      <alignment horizontal="right" wrapText="1"/>
    </xf>
    <xf numFmtId="3" fontId="1" fillId="0" borderId="4" xfId="0" applyNumberFormat="1" applyFont="1" applyFill="1" applyBorder="1" applyAlignment="1">
      <alignment horizontal="right" wrapText="1"/>
    </xf>
    <xf numFmtId="0" fontId="0" fillId="0" borderId="0" xfId="0" applyNumberFormat="1" applyFill="1"/>
    <xf numFmtId="0" fontId="4" fillId="0" borderId="0" xfId="0" applyNumberFormat="1" applyFont="1" applyFill="1"/>
    <xf numFmtId="49" fontId="1" fillId="2" borderId="55" xfId="0" applyNumberFormat="1" applyFont="1" applyFill="1" applyBorder="1" applyAlignment="1">
      <alignment horizontal="left"/>
    </xf>
    <xf numFmtId="49" fontId="1" fillId="0" borderId="55" xfId="0" applyNumberFormat="1" applyFont="1" applyFill="1" applyBorder="1" applyAlignment="1">
      <alignment horizontal="left" vertical="center" wrapText="1"/>
    </xf>
    <xf numFmtId="49" fontId="1" fillId="2" borderId="55" xfId="0" applyNumberFormat="1" applyFont="1" applyFill="1" applyBorder="1" applyAlignment="1">
      <alignment horizontal="left" wrapText="1"/>
    </xf>
    <xf numFmtId="14" fontId="1" fillId="2" borderId="55" xfId="0" applyNumberFormat="1" applyFont="1" applyFill="1" applyBorder="1" applyAlignment="1">
      <alignment horizontal="left"/>
    </xf>
    <xf numFmtId="0" fontId="0" fillId="2" borderId="56" xfId="0" applyFill="1" applyBorder="1"/>
    <xf numFmtId="0" fontId="1" fillId="2" borderId="57" xfId="0" applyFont="1" applyFill="1" applyBorder="1" applyAlignment="1">
      <alignment wrapText="1"/>
    </xf>
    <xf numFmtId="49" fontId="6" fillId="3" borderId="51" xfId="0" applyNumberFormat="1" applyFont="1" applyFill="1" applyBorder="1" applyAlignment="1">
      <alignment vertical="center" wrapText="1"/>
    </xf>
    <xf numFmtId="49" fontId="1" fillId="2" borderId="51" xfId="0" applyNumberFormat="1" applyFont="1" applyFill="1" applyBorder="1" applyAlignment="1">
      <alignment vertical="center" wrapText="1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right" vertical="center"/>
    </xf>
    <xf numFmtId="3" fontId="2" fillId="3" borderId="59" xfId="0" applyNumberFormat="1" applyFont="1" applyFill="1" applyBorder="1" applyAlignment="1">
      <alignment horizontal="right" vertical="center"/>
    </xf>
    <xf numFmtId="49" fontId="1" fillId="2" borderId="58" xfId="0" applyNumberFormat="1" applyFont="1" applyFill="1" applyBorder="1"/>
    <xf numFmtId="0" fontId="1" fillId="9" borderId="58" xfId="0" applyFont="1" applyFill="1" applyBorder="1" applyAlignment="1">
      <alignment horizontal="center"/>
    </xf>
    <xf numFmtId="0" fontId="1" fillId="9" borderId="58" xfId="0" applyFont="1" applyFill="1" applyBorder="1" applyAlignment="1">
      <alignment horizontal="right"/>
    </xf>
    <xf numFmtId="0" fontId="1" fillId="2" borderId="58" xfId="0" applyFont="1" applyFill="1" applyBorder="1" applyAlignment="1">
      <alignment horizontal="right"/>
    </xf>
    <xf numFmtId="3" fontId="1" fillId="2" borderId="58" xfId="0" applyNumberFormat="1" applyFont="1" applyFill="1" applyBorder="1" applyAlignment="1">
      <alignment horizontal="right"/>
    </xf>
    <xf numFmtId="165" fontId="9" fillId="7" borderId="34" xfId="0" applyNumberFormat="1" applyFont="1" applyFill="1" applyBorder="1" applyAlignment="1">
      <alignment horizontal="center" vertical="center"/>
    </xf>
    <xf numFmtId="165" fontId="9" fillId="7" borderId="35" xfId="0" applyNumberFormat="1" applyFont="1" applyFill="1" applyBorder="1" applyAlignment="1">
      <alignment horizontal="center" vertical="center"/>
    </xf>
    <xf numFmtId="49" fontId="1" fillId="2" borderId="60" xfId="0" applyNumberFormat="1" applyFont="1" applyFill="1" applyBorder="1" applyAlignment="1">
      <alignment wrapText="1"/>
    </xf>
    <xf numFmtId="0" fontId="1" fillId="0" borderId="18" xfId="0" applyNumberFormat="1" applyFont="1" applyBorder="1" applyAlignment="1">
      <alignment horizontal="center"/>
    </xf>
    <xf numFmtId="3" fontId="1" fillId="2" borderId="60" xfId="0" applyNumberFormat="1" applyFont="1" applyFill="1" applyBorder="1" applyAlignment="1">
      <alignment horizontal="right"/>
    </xf>
    <xf numFmtId="49" fontId="5" fillId="9" borderId="51" xfId="0" applyNumberFormat="1" applyFont="1" applyFill="1" applyBorder="1" applyAlignment="1">
      <alignment horizontal="left" vertical="center"/>
    </xf>
    <xf numFmtId="49" fontId="5" fillId="9" borderId="51" xfId="0" applyNumberFormat="1" applyFont="1" applyFill="1" applyBorder="1" applyAlignment="1">
      <alignment horizontal="center" vertical="center" wrapText="1"/>
    </xf>
    <xf numFmtId="3" fontId="1" fillId="2" borderId="60" xfId="0" applyNumberFormat="1" applyFont="1" applyFill="1" applyBorder="1" applyAlignment="1">
      <alignment horizontal="center"/>
    </xf>
    <xf numFmtId="0" fontId="5" fillId="9" borderId="51" xfId="0" applyNumberFormat="1" applyFont="1" applyFill="1" applyBorder="1" applyAlignment="1">
      <alignment horizontal="center" vertical="center" wrapText="1"/>
    </xf>
    <xf numFmtId="49" fontId="6" fillId="5" borderId="52" xfId="0" applyNumberFormat="1" applyFont="1" applyFill="1" applyBorder="1" applyAlignment="1">
      <alignment vertical="center"/>
    </xf>
    <xf numFmtId="0" fontId="1" fillId="2" borderId="61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vertical="center"/>
    </xf>
    <xf numFmtId="49" fontId="6" fillId="3" borderId="51" xfId="0" applyNumberFormat="1" applyFont="1" applyFill="1" applyBorder="1" applyAlignment="1">
      <alignment horizontal="center" vertical="center"/>
    </xf>
    <xf numFmtId="49" fontId="6" fillId="3" borderId="51" xfId="0" applyNumberFormat="1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right" vertical="center"/>
    </xf>
    <xf numFmtId="49" fontId="1" fillId="2" borderId="60" xfId="0" applyNumberFormat="1" applyFont="1" applyFill="1" applyBorder="1"/>
    <xf numFmtId="49" fontId="1" fillId="9" borderId="60" xfId="0" applyNumberFormat="1" applyFont="1" applyFill="1" applyBorder="1" applyAlignment="1">
      <alignment horizontal="center"/>
    </xf>
    <xf numFmtId="0" fontId="1" fillId="9" borderId="60" xfId="0" applyNumberFormat="1" applyFont="1" applyFill="1" applyBorder="1" applyAlignment="1">
      <alignment horizontal="right"/>
    </xf>
    <xf numFmtId="49" fontId="1" fillId="2" borderId="60" xfId="0" applyNumberFormat="1" applyFont="1" applyFill="1" applyBorder="1" applyAlignment="1">
      <alignment horizontal="right"/>
    </xf>
    <xf numFmtId="49" fontId="6" fillId="3" borderId="51" xfId="0" applyNumberFormat="1" applyFont="1" applyFill="1" applyBorder="1" applyAlignment="1">
      <alignment horizontal="right" vertical="center" wrapText="1"/>
    </xf>
    <xf numFmtId="49" fontId="1" fillId="0" borderId="60" xfId="0" applyNumberFormat="1" applyFont="1" applyFill="1" applyBorder="1" applyAlignment="1">
      <alignment wrapText="1"/>
    </xf>
    <xf numFmtId="49" fontId="1" fillId="0" borderId="60" xfId="0" applyNumberFormat="1" applyFont="1" applyFill="1" applyBorder="1" applyAlignment="1">
      <alignment horizontal="center" wrapText="1"/>
    </xf>
    <xf numFmtId="49" fontId="1" fillId="0" borderId="60" xfId="0" applyNumberFormat="1" applyFont="1" applyFill="1" applyBorder="1" applyAlignment="1">
      <alignment horizontal="right" wrapText="1"/>
    </xf>
    <xf numFmtId="3" fontId="1" fillId="0" borderId="60" xfId="0" applyNumberFormat="1" applyFont="1" applyFill="1" applyBorder="1" applyAlignment="1">
      <alignment horizontal="right" wrapText="1"/>
    </xf>
    <xf numFmtId="49" fontId="7" fillId="3" borderId="4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49" fontId="11" fillId="8" borderId="36" xfId="0" applyNumberFormat="1" applyFont="1" applyFill="1" applyBorder="1" applyAlignment="1">
      <alignment vertical="center"/>
    </xf>
    <xf numFmtId="0" fontId="9" fillId="8" borderId="37" xfId="0" applyFont="1" applyFill="1" applyBorder="1" applyAlignment="1">
      <alignment vertical="center"/>
    </xf>
    <xf numFmtId="49" fontId="2" fillId="3" borderId="4" xfId="0" applyNumberFormat="1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/>
    <xf numFmtId="0" fontId="1" fillId="2" borderId="4" xfId="0" applyFont="1" applyFill="1" applyBorder="1" applyAlignment="1"/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166" fontId="1" fillId="0" borderId="60" xfId="0" applyNumberFormat="1" applyFont="1" applyFill="1" applyBorder="1" applyAlignment="1">
      <alignment horizontal="center" wrapText="1"/>
    </xf>
    <xf numFmtId="166" fontId="1" fillId="0" borderId="4" xfId="0" applyNumberFormat="1" applyFont="1" applyFill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center" wrapText="1"/>
    </xf>
    <xf numFmtId="49" fontId="5" fillId="9" borderId="51" xfId="0" applyNumberFormat="1" applyFont="1" applyFill="1" applyBorder="1" applyAlignment="1">
      <alignment horizontal="right" vertical="center"/>
    </xf>
    <xf numFmtId="49" fontId="1" fillId="2" borderId="60" xfId="0" applyNumberFormat="1" applyFont="1" applyFill="1" applyBorder="1" applyAlignment="1">
      <alignment horizontal="right" wrapText="1"/>
    </xf>
    <xf numFmtId="0" fontId="2" fillId="3" borderId="15" xfId="0" applyFont="1" applyFill="1" applyBorder="1" applyAlignment="1">
      <alignment horizontal="right" vertical="center"/>
    </xf>
    <xf numFmtId="3" fontId="2" fillId="3" borderId="15" xfId="0" applyNumberFormat="1" applyFont="1" applyFill="1" applyBorder="1" applyAlignment="1">
      <alignment horizontal="right" vertical="center"/>
    </xf>
    <xf numFmtId="3" fontId="5" fillId="9" borderId="5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6</xdr:col>
      <xdr:colOff>819149</xdr:colOff>
      <xdr:row>7</xdr:row>
      <xdr:rowOff>86226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5838825" cy="12292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topLeftCell="A79" workbookViewId="0">
      <selection activeCell="J69" sqref="J6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1" style="1" customWidth="1"/>
    <col min="3" max="3" width="19.42578125" style="1" customWidth="1"/>
    <col min="4" max="4" width="9.42578125" style="1" customWidth="1"/>
    <col min="5" max="5" width="14.42578125" style="32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9"/>
      <c r="F1" s="2"/>
      <c r="G1" s="2"/>
    </row>
    <row r="2" spans="1:7" ht="15" customHeight="1" x14ac:dyDescent="0.25">
      <c r="A2" s="2"/>
      <c r="B2" s="2"/>
      <c r="C2" s="2"/>
      <c r="D2" s="2"/>
      <c r="E2" s="29"/>
      <c r="F2" s="2"/>
      <c r="G2" s="2"/>
    </row>
    <row r="3" spans="1:7" ht="15" customHeight="1" x14ac:dyDescent="0.25">
      <c r="A3" s="2"/>
      <c r="B3" s="2"/>
      <c r="C3" s="2"/>
      <c r="D3" s="2"/>
      <c r="E3" s="29"/>
      <c r="F3" s="2"/>
      <c r="G3" s="2"/>
    </row>
    <row r="4" spans="1:7" ht="15" customHeight="1" x14ac:dyDescent="0.25">
      <c r="A4" s="2"/>
      <c r="B4" s="2"/>
      <c r="C4" s="2"/>
      <c r="D4" s="2"/>
      <c r="E4" s="29"/>
      <c r="F4" s="2"/>
      <c r="G4" s="2"/>
    </row>
    <row r="5" spans="1:7" ht="15" customHeight="1" x14ac:dyDescent="0.25">
      <c r="A5" s="2"/>
      <c r="B5" s="2"/>
      <c r="C5" s="2"/>
      <c r="D5" s="2"/>
      <c r="E5" s="29"/>
      <c r="F5" s="2"/>
      <c r="G5" s="2"/>
    </row>
    <row r="6" spans="1:7" ht="15" customHeight="1" x14ac:dyDescent="0.25">
      <c r="A6" s="2"/>
      <c r="B6" s="2"/>
      <c r="C6" s="2"/>
      <c r="D6" s="2"/>
      <c r="E6" s="29"/>
      <c r="F6" s="2"/>
      <c r="G6" s="2"/>
    </row>
    <row r="7" spans="1:7" ht="15" customHeight="1" x14ac:dyDescent="0.25">
      <c r="A7" s="2"/>
      <c r="B7" s="2"/>
      <c r="C7" s="2"/>
      <c r="D7" s="2"/>
      <c r="E7" s="29"/>
      <c r="F7" s="2"/>
      <c r="G7" s="2"/>
    </row>
    <row r="8" spans="1:7" ht="15" customHeight="1" x14ac:dyDescent="0.25">
      <c r="A8" s="2"/>
      <c r="B8" s="144"/>
      <c r="C8" s="3"/>
      <c r="D8" s="2"/>
      <c r="E8" s="30"/>
      <c r="F8" s="3"/>
      <c r="G8" s="3"/>
    </row>
    <row r="9" spans="1:7" ht="12" customHeight="1" x14ac:dyDescent="0.25">
      <c r="A9" s="19"/>
      <c r="B9" s="146" t="s">
        <v>0</v>
      </c>
      <c r="C9" s="140" t="s">
        <v>1</v>
      </c>
      <c r="D9" s="33"/>
      <c r="E9" s="186" t="s">
        <v>84</v>
      </c>
      <c r="F9" s="187"/>
      <c r="G9" s="16">
        <v>45</v>
      </c>
    </row>
    <row r="10" spans="1:7" ht="15" x14ac:dyDescent="0.25">
      <c r="A10" s="19"/>
      <c r="B10" s="147" t="s">
        <v>2</v>
      </c>
      <c r="C10" s="141" t="s">
        <v>3</v>
      </c>
      <c r="D10" s="33"/>
      <c r="E10" s="188" t="s">
        <v>4</v>
      </c>
      <c r="F10" s="189"/>
      <c r="G10" s="5" t="s">
        <v>72</v>
      </c>
    </row>
    <row r="11" spans="1:7" ht="15" x14ac:dyDescent="0.25">
      <c r="A11" s="19"/>
      <c r="B11" s="147" t="s">
        <v>5</v>
      </c>
      <c r="C11" s="140" t="s">
        <v>69</v>
      </c>
      <c r="D11" s="33"/>
      <c r="E11" s="188" t="s">
        <v>6</v>
      </c>
      <c r="F11" s="189"/>
      <c r="G11" s="16">
        <v>35000</v>
      </c>
    </row>
    <row r="12" spans="1:7" ht="11.25" customHeight="1" x14ac:dyDescent="0.25">
      <c r="A12" s="19"/>
      <c r="B12" s="147" t="s">
        <v>7</v>
      </c>
      <c r="C12" s="142" t="s">
        <v>71</v>
      </c>
      <c r="D12" s="33"/>
      <c r="E12" s="28" t="s">
        <v>8</v>
      </c>
      <c r="F12" s="27"/>
      <c r="G12" s="7">
        <f>(G9*G11)</f>
        <v>1575000</v>
      </c>
    </row>
    <row r="13" spans="1:7" ht="11.25" customHeight="1" x14ac:dyDescent="0.25">
      <c r="A13" s="19"/>
      <c r="B13" s="147" t="s">
        <v>9</v>
      </c>
      <c r="C13" s="140" t="s">
        <v>110</v>
      </c>
      <c r="D13" s="33"/>
      <c r="E13" s="188" t="s">
        <v>10</v>
      </c>
      <c r="F13" s="189"/>
      <c r="G13" s="5" t="s">
        <v>11</v>
      </c>
    </row>
    <row r="14" spans="1:7" ht="13.5" customHeight="1" x14ac:dyDescent="0.25">
      <c r="A14" s="19"/>
      <c r="B14" s="147" t="s">
        <v>12</v>
      </c>
      <c r="C14" s="140" t="s">
        <v>110</v>
      </c>
      <c r="D14" s="33"/>
      <c r="E14" s="188" t="s">
        <v>13</v>
      </c>
      <c r="F14" s="189"/>
      <c r="G14" s="5" t="s">
        <v>73</v>
      </c>
    </row>
    <row r="15" spans="1:7" ht="25.5" x14ac:dyDescent="0.25">
      <c r="A15" s="19"/>
      <c r="B15" s="147" t="s">
        <v>14</v>
      </c>
      <c r="C15" s="143">
        <v>44986</v>
      </c>
      <c r="D15" s="33"/>
      <c r="E15" s="190" t="s">
        <v>15</v>
      </c>
      <c r="F15" s="191"/>
      <c r="G15" s="6" t="s">
        <v>16</v>
      </c>
    </row>
    <row r="16" spans="1:7" ht="12" customHeight="1" x14ac:dyDescent="0.25">
      <c r="A16" s="2"/>
      <c r="B16" s="145"/>
      <c r="C16" s="37"/>
      <c r="D16" s="38"/>
      <c r="E16" s="39"/>
      <c r="F16" s="40"/>
      <c r="G16" s="41"/>
    </row>
    <row r="17" spans="1:7" ht="12" customHeight="1" x14ac:dyDescent="0.25">
      <c r="A17" s="8"/>
      <c r="B17" s="182" t="s">
        <v>17</v>
      </c>
      <c r="C17" s="183"/>
      <c r="D17" s="183"/>
      <c r="E17" s="183"/>
      <c r="F17" s="183"/>
      <c r="G17" s="183"/>
    </row>
    <row r="18" spans="1:7" ht="12" customHeight="1" x14ac:dyDescent="0.25">
      <c r="A18" s="2"/>
      <c r="B18" s="42"/>
      <c r="C18" s="43"/>
      <c r="D18" s="43"/>
      <c r="E18" s="44"/>
      <c r="F18" s="45"/>
      <c r="G18" s="45"/>
    </row>
    <row r="19" spans="1:7" ht="12" customHeight="1" x14ac:dyDescent="0.25">
      <c r="A19" s="4"/>
      <c r="B19" s="46" t="s">
        <v>18</v>
      </c>
      <c r="C19" s="47"/>
      <c r="D19" s="48"/>
      <c r="E19" s="49"/>
      <c r="F19" s="48"/>
      <c r="G19" s="48"/>
    </row>
    <row r="20" spans="1:7" ht="24" customHeight="1" x14ac:dyDescent="0.25">
      <c r="A20" s="8"/>
      <c r="B20" s="50" t="s">
        <v>19</v>
      </c>
      <c r="C20" s="50" t="s">
        <v>20</v>
      </c>
      <c r="D20" s="50" t="s">
        <v>21</v>
      </c>
      <c r="E20" s="50" t="s">
        <v>22</v>
      </c>
      <c r="F20" s="50" t="s">
        <v>23</v>
      </c>
      <c r="G20" s="50" t="s">
        <v>24</v>
      </c>
    </row>
    <row r="21" spans="1:7" s="1" customFormat="1" ht="12.75" customHeight="1" x14ac:dyDescent="0.25">
      <c r="A21" s="8"/>
      <c r="B21" s="34" t="s">
        <v>25</v>
      </c>
      <c r="C21" s="192" t="s">
        <v>26</v>
      </c>
      <c r="D21" s="193">
        <v>1</v>
      </c>
      <c r="E21" s="9" t="s">
        <v>27</v>
      </c>
      <c r="F21" s="7">
        <v>20000</v>
      </c>
      <c r="G21" s="7">
        <f>(D21*F21)</f>
        <v>20000</v>
      </c>
    </row>
    <row r="22" spans="1:7" s="1" customFormat="1" ht="12.75" customHeight="1" x14ac:dyDescent="0.25">
      <c r="A22" s="8"/>
      <c r="B22" s="10" t="s">
        <v>28</v>
      </c>
      <c r="C22" s="11"/>
      <c r="D22" s="11"/>
      <c r="E22" s="11"/>
      <c r="F22" s="12"/>
      <c r="G22" s="13">
        <f>SUM(G21:G21)</f>
        <v>20000</v>
      </c>
    </row>
    <row r="23" spans="1:7" s="1" customFormat="1" ht="12" customHeight="1" x14ac:dyDescent="0.25">
      <c r="A23" s="2"/>
      <c r="B23" s="42"/>
      <c r="C23" s="45"/>
      <c r="D23" s="45"/>
      <c r="E23" s="44"/>
      <c r="F23" s="51"/>
      <c r="G23" s="51"/>
    </row>
    <row r="24" spans="1:7" s="1" customFormat="1" ht="12" customHeight="1" x14ac:dyDescent="0.25">
      <c r="A24" s="4"/>
      <c r="B24" s="166" t="s">
        <v>29</v>
      </c>
      <c r="C24" s="167"/>
      <c r="D24" s="168"/>
      <c r="E24" s="168"/>
      <c r="F24" s="169"/>
      <c r="G24" s="169"/>
    </row>
    <row r="25" spans="1:7" s="1" customFormat="1" ht="24" customHeight="1" x14ac:dyDescent="0.25">
      <c r="A25" s="19"/>
      <c r="B25" s="170" t="s">
        <v>19</v>
      </c>
      <c r="C25" s="171" t="s">
        <v>20</v>
      </c>
      <c r="D25" s="171" t="s">
        <v>21</v>
      </c>
      <c r="E25" s="170" t="s">
        <v>22</v>
      </c>
      <c r="F25" s="171" t="s">
        <v>23</v>
      </c>
      <c r="G25" s="170" t="s">
        <v>24</v>
      </c>
    </row>
    <row r="26" spans="1:7" s="1" customFormat="1" ht="12" customHeight="1" x14ac:dyDescent="0.25">
      <c r="A26" s="19"/>
      <c r="B26" s="22"/>
      <c r="C26" s="23"/>
      <c r="D26" s="23"/>
      <c r="E26" s="23"/>
      <c r="F26" s="24"/>
      <c r="G26" s="24"/>
    </row>
    <row r="27" spans="1:7" s="1" customFormat="1" ht="12" customHeight="1" x14ac:dyDescent="0.25">
      <c r="A27" s="19"/>
      <c r="B27" s="52" t="s">
        <v>30</v>
      </c>
      <c r="C27" s="53"/>
      <c r="D27" s="53"/>
      <c r="E27" s="53"/>
      <c r="F27" s="54"/>
      <c r="G27" s="55"/>
    </row>
    <row r="28" spans="1:7" s="1" customFormat="1" ht="12" customHeight="1" x14ac:dyDescent="0.25">
      <c r="A28" s="2"/>
      <c r="B28" s="56"/>
      <c r="C28" s="57"/>
      <c r="D28" s="57"/>
      <c r="E28" s="58"/>
      <c r="F28" s="59"/>
      <c r="G28" s="59"/>
    </row>
    <row r="29" spans="1:7" s="1" customFormat="1" ht="12" customHeight="1" x14ac:dyDescent="0.25">
      <c r="A29" s="4"/>
      <c r="B29" s="166" t="s">
        <v>31</v>
      </c>
      <c r="C29" s="167"/>
      <c r="D29" s="168"/>
      <c r="E29" s="168"/>
      <c r="F29" s="169"/>
      <c r="G29" s="169"/>
    </row>
    <row r="30" spans="1:7" s="1" customFormat="1" ht="24" customHeight="1" x14ac:dyDescent="0.25">
      <c r="A30" s="19"/>
      <c r="B30" s="170" t="s">
        <v>19</v>
      </c>
      <c r="C30" s="170" t="s">
        <v>20</v>
      </c>
      <c r="D30" s="170" t="s">
        <v>21</v>
      </c>
      <c r="E30" s="170" t="s">
        <v>22</v>
      </c>
      <c r="F30" s="171" t="s">
        <v>23</v>
      </c>
      <c r="G30" s="170" t="s">
        <v>24</v>
      </c>
    </row>
    <row r="31" spans="1:7" s="138" customFormat="1" ht="15" x14ac:dyDescent="0.25">
      <c r="A31" s="133"/>
      <c r="B31" s="178" t="s">
        <v>89</v>
      </c>
      <c r="C31" s="179" t="s">
        <v>32</v>
      </c>
      <c r="D31" s="194">
        <v>3.125E-2</v>
      </c>
      <c r="E31" s="180" t="s">
        <v>33</v>
      </c>
      <c r="F31" s="181">
        <v>480000</v>
      </c>
      <c r="G31" s="181">
        <f t="shared" ref="G31:G43" si="0">(D31*F31)</f>
        <v>15000</v>
      </c>
    </row>
    <row r="32" spans="1:7" s="138" customFormat="1" ht="12.75" customHeight="1" x14ac:dyDescent="0.25">
      <c r="A32" s="133"/>
      <c r="B32" s="134" t="s">
        <v>86</v>
      </c>
      <c r="C32" s="135" t="s">
        <v>32</v>
      </c>
      <c r="D32" s="195">
        <v>6.25E-2</v>
      </c>
      <c r="E32" s="136" t="s">
        <v>27</v>
      </c>
      <c r="F32" s="137">
        <v>432000</v>
      </c>
      <c r="G32" s="137">
        <f t="shared" si="0"/>
        <v>27000</v>
      </c>
    </row>
    <row r="33" spans="1:11" s="138" customFormat="1" ht="12.75" customHeight="1" x14ac:dyDescent="0.25">
      <c r="A33" s="133"/>
      <c r="B33" s="134" t="s">
        <v>85</v>
      </c>
      <c r="C33" s="135" t="s">
        <v>32</v>
      </c>
      <c r="D33" s="195">
        <v>6.25E-2</v>
      </c>
      <c r="E33" s="136" t="s">
        <v>27</v>
      </c>
      <c r="F33" s="137">
        <v>432000</v>
      </c>
      <c r="G33" s="137">
        <f t="shared" si="0"/>
        <v>27000</v>
      </c>
    </row>
    <row r="34" spans="1:11" s="138" customFormat="1" ht="12.75" customHeight="1" x14ac:dyDescent="0.25">
      <c r="A34" s="133"/>
      <c r="B34" s="134" t="s">
        <v>87</v>
      </c>
      <c r="C34" s="135" t="s">
        <v>32</v>
      </c>
      <c r="D34" s="195">
        <v>6.25E-2</v>
      </c>
      <c r="E34" s="136" t="s">
        <v>27</v>
      </c>
      <c r="F34" s="137">
        <v>256000</v>
      </c>
      <c r="G34" s="137">
        <f t="shared" si="0"/>
        <v>16000</v>
      </c>
      <c r="K34" s="139"/>
    </row>
    <row r="35" spans="1:11" s="138" customFormat="1" ht="12.75" customHeight="1" x14ac:dyDescent="0.25">
      <c r="A35" s="133"/>
      <c r="B35" s="134" t="s">
        <v>82</v>
      </c>
      <c r="C35" s="135" t="s">
        <v>32</v>
      </c>
      <c r="D35" s="195">
        <v>6.25E-2</v>
      </c>
      <c r="E35" s="136" t="s">
        <v>27</v>
      </c>
      <c r="F35" s="137">
        <v>400000</v>
      </c>
      <c r="G35" s="137">
        <f t="shared" si="0"/>
        <v>25000</v>
      </c>
    </row>
    <row r="36" spans="1:11" s="138" customFormat="1" ht="12" customHeight="1" x14ac:dyDescent="0.25">
      <c r="A36" s="133"/>
      <c r="B36" s="134" t="s">
        <v>96</v>
      </c>
      <c r="C36" s="135" t="s">
        <v>32</v>
      </c>
      <c r="D36" s="195">
        <v>4.1666000000000002E-2</v>
      </c>
      <c r="E36" s="136" t="s">
        <v>27</v>
      </c>
      <c r="F36" s="137">
        <v>480000</v>
      </c>
      <c r="G36" s="137">
        <f t="shared" si="0"/>
        <v>19999.68</v>
      </c>
    </row>
    <row r="37" spans="1:11" s="138" customFormat="1" ht="12" customHeight="1" x14ac:dyDescent="0.25">
      <c r="A37" s="133"/>
      <c r="B37" s="134" t="s">
        <v>90</v>
      </c>
      <c r="C37" s="135" t="s">
        <v>32</v>
      </c>
      <c r="D37" s="195">
        <v>3.125E-2</v>
      </c>
      <c r="E37" s="136" t="s">
        <v>76</v>
      </c>
      <c r="F37" s="137">
        <v>480000</v>
      </c>
      <c r="G37" s="137">
        <f t="shared" si="0"/>
        <v>15000</v>
      </c>
    </row>
    <row r="38" spans="1:11" s="138" customFormat="1" ht="12" customHeight="1" x14ac:dyDescent="0.25">
      <c r="A38" s="133"/>
      <c r="B38" s="134" t="s">
        <v>91</v>
      </c>
      <c r="C38" s="135" t="s">
        <v>32</v>
      </c>
      <c r="D38" s="195">
        <v>3.125E-2</v>
      </c>
      <c r="E38" s="136" t="s">
        <v>76</v>
      </c>
      <c r="F38" s="137">
        <v>480000</v>
      </c>
      <c r="G38" s="137">
        <f t="shared" si="0"/>
        <v>15000</v>
      </c>
    </row>
    <row r="39" spans="1:11" s="138" customFormat="1" ht="12.75" customHeight="1" x14ac:dyDescent="0.25">
      <c r="A39" s="133"/>
      <c r="B39" s="134" t="s">
        <v>88</v>
      </c>
      <c r="C39" s="135" t="s">
        <v>32</v>
      </c>
      <c r="D39" s="195">
        <v>3.125E-2</v>
      </c>
      <c r="E39" s="136" t="s">
        <v>77</v>
      </c>
      <c r="F39" s="137">
        <v>384000</v>
      </c>
      <c r="G39" s="137">
        <f t="shared" si="0"/>
        <v>12000</v>
      </c>
    </row>
    <row r="40" spans="1:11" s="138" customFormat="1" ht="12.75" customHeight="1" x14ac:dyDescent="0.25">
      <c r="A40" s="133"/>
      <c r="B40" s="134" t="s">
        <v>92</v>
      </c>
      <c r="C40" s="135" t="s">
        <v>32</v>
      </c>
      <c r="D40" s="195">
        <v>3.125E-2</v>
      </c>
      <c r="E40" s="136" t="s">
        <v>34</v>
      </c>
      <c r="F40" s="137">
        <v>480000</v>
      </c>
      <c r="G40" s="137">
        <f t="shared" si="0"/>
        <v>15000</v>
      </c>
    </row>
    <row r="41" spans="1:11" s="138" customFormat="1" ht="12.75" customHeight="1" x14ac:dyDescent="0.25">
      <c r="A41" s="133"/>
      <c r="B41" s="134" t="s">
        <v>93</v>
      </c>
      <c r="C41" s="135" t="s">
        <v>32</v>
      </c>
      <c r="D41" s="195">
        <v>3.125E-2</v>
      </c>
      <c r="E41" s="136" t="s">
        <v>34</v>
      </c>
      <c r="F41" s="137">
        <v>480000</v>
      </c>
      <c r="G41" s="137">
        <f t="shared" si="0"/>
        <v>15000</v>
      </c>
    </row>
    <row r="42" spans="1:11" s="138" customFormat="1" ht="12.75" customHeight="1" x14ac:dyDescent="0.25">
      <c r="A42" s="133"/>
      <c r="B42" s="134" t="s">
        <v>94</v>
      </c>
      <c r="C42" s="135" t="s">
        <v>32</v>
      </c>
      <c r="D42" s="195">
        <v>3.125E-2</v>
      </c>
      <c r="E42" s="136" t="s">
        <v>34</v>
      </c>
      <c r="F42" s="137">
        <v>480000</v>
      </c>
      <c r="G42" s="137">
        <f t="shared" si="0"/>
        <v>15000</v>
      </c>
    </row>
    <row r="43" spans="1:11" s="138" customFormat="1" ht="12.75" customHeight="1" x14ac:dyDescent="0.25">
      <c r="A43" s="133"/>
      <c r="B43" s="134" t="s">
        <v>95</v>
      </c>
      <c r="C43" s="135" t="s">
        <v>32</v>
      </c>
      <c r="D43" s="196">
        <v>0.125</v>
      </c>
      <c r="E43" s="136" t="s">
        <v>35</v>
      </c>
      <c r="F43" s="137">
        <v>640000</v>
      </c>
      <c r="G43" s="137">
        <f t="shared" si="0"/>
        <v>80000</v>
      </c>
    </row>
    <row r="44" spans="1:11" s="1" customFormat="1" ht="12.75" customHeight="1" x14ac:dyDescent="0.25">
      <c r="A44" s="4"/>
      <c r="B44" s="14" t="s">
        <v>36</v>
      </c>
      <c r="C44" s="15"/>
      <c r="D44" s="126"/>
      <c r="E44" s="126"/>
      <c r="F44" s="126"/>
      <c r="G44" s="127">
        <f>SUM(G31:G43)</f>
        <v>296999.67999999999</v>
      </c>
    </row>
    <row r="45" spans="1:11" s="1" customFormat="1" ht="12" customHeight="1" x14ac:dyDescent="0.25">
      <c r="A45" s="2"/>
      <c r="B45" s="60"/>
      <c r="C45" s="61"/>
      <c r="D45" s="128"/>
      <c r="E45" s="128"/>
      <c r="F45" s="129"/>
      <c r="G45" s="129"/>
    </row>
    <row r="46" spans="1:11" s="1" customFormat="1" ht="12" customHeight="1" x14ac:dyDescent="0.25">
      <c r="A46" s="4"/>
      <c r="B46" s="166" t="s">
        <v>37</v>
      </c>
      <c r="C46" s="167"/>
      <c r="D46" s="172"/>
      <c r="E46" s="172"/>
      <c r="F46" s="172"/>
      <c r="G46" s="172"/>
    </row>
    <row r="47" spans="1:11" s="1" customFormat="1" ht="24" customHeight="1" x14ac:dyDescent="0.25">
      <c r="A47" s="19"/>
      <c r="B47" s="171" t="s">
        <v>38</v>
      </c>
      <c r="C47" s="171" t="s">
        <v>39</v>
      </c>
      <c r="D47" s="177" t="s">
        <v>40</v>
      </c>
      <c r="E47" s="177" t="s">
        <v>22</v>
      </c>
      <c r="F47" s="177" t="s">
        <v>23</v>
      </c>
      <c r="G47" s="177" t="s">
        <v>24</v>
      </c>
      <c r="K47" s="21"/>
    </row>
    <row r="48" spans="1:11" s="1" customFormat="1" ht="12.75" customHeight="1" x14ac:dyDescent="0.25">
      <c r="A48" s="8"/>
      <c r="B48" s="173" t="s">
        <v>41</v>
      </c>
      <c r="C48" s="174" t="s">
        <v>42</v>
      </c>
      <c r="D48" s="175">
        <v>200</v>
      </c>
      <c r="E48" s="176" t="s">
        <v>27</v>
      </c>
      <c r="F48" s="161">
        <v>500</v>
      </c>
      <c r="G48" s="161">
        <f>(D48*F48)</f>
        <v>100000</v>
      </c>
      <c r="I48" s="25"/>
    </row>
    <row r="49" spans="1:9" s="1" customFormat="1" ht="12.75" customHeight="1" x14ac:dyDescent="0.25">
      <c r="A49" s="8"/>
      <c r="B49" s="26" t="s">
        <v>97</v>
      </c>
      <c r="C49" s="131" t="s">
        <v>83</v>
      </c>
      <c r="D49" s="132">
        <v>0.12</v>
      </c>
      <c r="E49" s="5" t="s">
        <v>27</v>
      </c>
      <c r="F49" s="125">
        <v>130000</v>
      </c>
      <c r="G49" s="125">
        <f>(D49*F49)</f>
        <v>15600</v>
      </c>
      <c r="I49" s="25"/>
    </row>
    <row r="50" spans="1:9" s="1" customFormat="1" ht="12.75" customHeight="1" x14ac:dyDescent="0.25">
      <c r="A50" s="8"/>
      <c r="B50" s="26" t="s">
        <v>98</v>
      </c>
      <c r="C50" s="131" t="s">
        <v>83</v>
      </c>
      <c r="D50" s="132">
        <v>0.05</v>
      </c>
      <c r="E50" s="5" t="s">
        <v>27</v>
      </c>
      <c r="F50" s="125">
        <v>58000</v>
      </c>
      <c r="G50" s="125">
        <f>(D50*F50)</f>
        <v>2900</v>
      </c>
      <c r="I50" s="25"/>
    </row>
    <row r="51" spans="1:9" s="1" customFormat="1" ht="12.75" customHeight="1" x14ac:dyDescent="0.25">
      <c r="A51" s="8"/>
      <c r="B51" s="26" t="s">
        <v>43</v>
      </c>
      <c r="C51" s="131" t="s">
        <v>42</v>
      </c>
      <c r="D51" s="132">
        <v>150</v>
      </c>
      <c r="E51" s="5" t="s">
        <v>27</v>
      </c>
      <c r="F51" s="125">
        <v>1100</v>
      </c>
      <c r="G51" s="125">
        <f>(D51*F51)</f>
        <v>165000</v>
      </c>
      <c r="I51" s="25"/>
    </row>
    <row r="52" spans="1:9" s="1" customFormat="1" ht="12.75" customHeight="1" x14ac:dyDescent="0.25">
      <c r="A52" s="8"/>
      <c r="B52" s="26" t="s">
        <v>111</v>
      </c>
      <c r="C52" s="131" t="s">
        <v>42</v>
      </c>
      <c r="D52" s="132">
        <v>200</v>
      </c>
      <c r="E52" s="5" t="s">
        <v>27</v>
      </c>
      <c r="F52" s="125">
        <v>1500</v>
      </c>
      <c r="G52" s="125">
        <f>(D52*F52)</f>
        <v>300000</v>
      </c>
      <c r="I52" s="25"/>
    </row>
    <row r="53" spans="1:9" s="1" customFormat="1" ht="12.75" customHeight="1" x14ac:dyDescent="0.25">
      <c r="A53" s="8"/>
      <c r="B53" s="26" t="s">
        <v>44</v>
      </c>
      <c r="C53" s="131" t="s">
        <v>42</v>
      </c>
      <c r="D53" s="132">
        <v>100</v>
      </c>
      <c r="E53" s="6" t="s">
        <v>76</v>
      </c>
      <c r="F53" s="125">
        <v>1300</v>
      </c>
      <c r="G53" s="125">
        <f t="shared" ref="G53:G59" si="1">(D53*F53)</f>
        <v>130000</v>
      </c>
      <c r="I53" s="25"/>
    </row>
    <row r="54" spans="1:9" s="1" customFormat="1" ht="12.75" customHeight="1" x14ac:dyDescent="0.25">
      <c r="A54" s="8"/>
      <c r="B54" s="26" t="s">
        <v>99</v>
      </c>
      <c r="C54" s="131" t="s">
        <v>83</v>
      </c>
      <c r="D54" s="132">
        <v>3</v>
      </c>
      <c r="E54" s="5" t="s">
        <v>27</v>
      </c>
      <c r="F54" s="125">
        <v>12000</v>
      </c>
      <c r="G54" s="125">
        <f t="shared" si="1"/>
        <v>36000</v>
      </c>
      <c r="I54" s="25"/>
    </row>
    <row r="55" spans="1:9" s="1" customFormat="1" ht="12.75" customHeight="1" x14ac:dyDescent="0.25">
      <c r="A55" s="8"/>
      <c r="B55" s="26" t="s">
        <v>100</v>
      </c>
      <c r="C55" s="131" t="s">
        <v>83</v>
      </c>
      <c r="D55" s="132">
        <v>1</v>
      </c>
      <c r="E55" s="5" t="s">
        <v>76</v>
      </c>
      <c r="F55" s="125">
        <v>50000</v>
      </c>
      <c r="G55" s="125">
        <f t="shared" si="1"/>
        <v>50000</v>
      </c>
      <c r="I55" s="25"/>
    </row>
    <row r="56" spans="1:9" s="1" customFormat="1" ht="12.75" customHeight="1" x14ac:dyDescent="0.25">
      <c r="A56" s="8"/>
      <c r="B56" s="26" t="s">
        <v>101</v>
      </c>
      <c r="C56" s="131" t="s">
        <v>70</v>
      </c>
      <c r="D56" s="132">
        <v>1</v>
      </c>
      <c r="E56" s="5" t="s">
        <v>77</v>
      </c>
      <c r="F56" s="125">
        <v>3000</v>
      </c>
      <c r="G56" s="125">
        <f t="shared" si="1"/>
        <v>3000</v>
      </c>
      <c r="I56" s="25"/>
    </row>
    <row r="57" spans="1:9" s="1" customFormat="1" ht="12.75" customHeight="1" x14ac:dyDescent="0.25">
      <c r="A57" s="8"/>
      <c r="B57" s="26" t="s">
        <v>102</v>
      </c>
      <c r="C57" s="131" t="s">
        <v>83</v>
      </c>
      <c r="D57" s="132">
        <v>1</v>
      </c>
      <c r="E57" s="5" t="s">
        <v>77</v>
      </c>
      <c r="F57" s="125">
        <v>21100</v>
      </c>
      <c r="G57" s="125">
        <f t="shared" si="1"/>
        <v>21100</v>
      </c>
      <c r="I57" s="25"/>
    </row>
    <row r="58" spans="1:9" s="1" customFormat="1" ht="12.75" customHeight="1" x14ac:dyDescent="0.25">
      <c r="A58" s="8"/>
      <c r="B58" s="26" t="s">
        <v>104</v>
      </c>
      <c r="C58" s="131" t="s">
        <v>105</v>
      </c>
      <c r="D58" s="132">
        <v>0.4</v>
      </c>
      <c r="E58" s="5" t="s">
        <v>34</v>
      </c>
      <c r="F58" s="125">
        <v>20000</v>
      </c>
      <c r="G58" s="125">
        <f t="shared" si="1"/>
        <v>8000</v>
      </c>
      <c r="I58" s="25"/>
    </row>
    <row r="59" spans="1:9" s="1" customFormat="1" ht="12.75" customHeight="1" x14ac:dyDescent="0.25">
      <c r="A59" s="8"/>
      <c r="B59" s="152" t="s">
        <v>103</v>
      </c>
      <c r="C59" s="153" t="s">
        <v>83</v>
      </c>
      <c r="D59" s="154">
        <v>0.5</v>
      </c>
      <c r="E59" s="155" t="s">
        <v>34</v>
      </c>
      <c r="F59" s="156">
        <v>45000</v>
      </c>
      <c r="G59" s="156">
        <f t="shared" si="1"/>
        <v>22500</v>
      </c>
      <c r="I59" s="25"/>
    </row>
    <row r="60" spans="1:9" s="1" customFormat="1" ht="13.5" customHeight="1" x14ac:dyDescent="0.25">
      <c r="A60" s="4"/>
      <c r="B60" s="148" t="s">
        <v>45</v>
      </c>
      <c r="C60" s="149"/>
      <c r="D60" s="150"/>
      <c r="E60" s="150"/>
      <c r="F60" s="150"/>
      <c r="G60" s="151">
        <f>SUM(G48:G59)</f>
        <v>854100</v>
      </c>
    </row>
    <row r="61" spans="1:9" s="1" customFormat="1" ht="12" customHeight="1" x14ac:dyDescent="0.25">
      <c r="A61" s="2"/>
      <c r="B61" s="60"/>
      <c r="C61" s="61"/>
      <c r="D61" s="61"/>
      <c r="E61" s="62"/>
      <c r="F61" s="63"/>
      <c r="G61" s="63"/>
    </row>
    <row r="62" spans="1:9" s="1" customFormat="1" ht="12" customHeight="1" x14ac:dyDescent="0.25">
      <c r="A62" s="4"/>
      <c r="B62" s="166" t="s">
        <v>46</v>
      </c>
      <c r="C62" s="167"/>
      <c r="D62" s="168"/>
      <c r="E62" s="168"/>
      <c r="F62" s="169"/>
      <c r="G62" s="169"/>
    </row>
    <row r="63" spans="1:9" s="1" customFormat="1" ht="24" customHeight="1" x14ac:dyDescent="0.25">
      <c r="A63" s="19"/>
      <c r="B63" s="170" t="s">
        <v>47</v>
      </c>
      <c r="C63" s="171" t="s">
        <v>39</v>
      </c>
      <c r="D63" s="171" t="s">
        <v>40</v>
      </c>
      <c r="E63" s="170" t="s">
        <v>22</v>
      </c>
      <c r="F63" s="171" t="s">
        <v>23</v>
      </c>
      <c r="G63" s="170" t="s">
        <v>24</v>
      </c>
    </row>
    <row r="64" spans="1:9" s="1" customFormat="1" ht="15" x14ac:dyDescent="0.25">
      <c r="A64" s="19"/>
      <c r="B64" s="162" t="s">
        <v>106</v>
      </c>
      <c r="C64" s="163" t="s">
        <v>70</v>
      </c>
      <c r="D64" s="165">
        <v>1</v>
      </c>
      <c r="E64" s="197" t="s">
        <v>108</v>
      </c>
      <c r="F64" s="201">
        <v>33000</v>
      </c>
      <c r="G64" s="161">
        <f t="shared" ref="G64:G65" si="2">D64*F64</f>
        <v>33000</v>
      </c>
    </row>
    <row r="65" spans="1:7" s="1" customFormat="1" ht="15" x14ac:dyDescent="0.25">
      <c r="A65" s="19"/>
      <c r="B65" s="162" t="s">
        <v>107</v>
      </c>
      <c r="C65" s="163" t="s">
        <v>70</v>
      </c>
      <c r="D65" s="165">
        <v>1</v>
      </c>
      <c r="E65" s="197" t="s">
        <v>109</v>
      </c>
      <c r="F65" s="201">
        <v>20000</v>
      </c>
      <c r="G65" s="161">
        <f t="shared" si="2"/>
        <v>20000</v>
      </c>
    </row>
    <row r="66" spans="1:7" s="1" customFormat="1" ht="12.75" customHeight="1" x14ac:dyDescent="0.25">
      <c r="A66" s="8"/>
      <c r="B66" s="159" t="s">
        <v>78</v>
      </c>
      <c r="C66" s="160" t="s">
        <v>70</v>
      </c>
      <c r="D66" s="164">
        <f>(55*100)/25</f>
        <v>220</v>
      </c>
      <c r="E66" s="198" t="s">
        <v>35</v>
      </c>
      <c r="F66" s="161">
        <v>200</v>
      </c>
      <c r="G66" s="161">
        <f>D66*F66</f>
        <v>44000</v>
      </c>
    </row>
    <row r="67" spans="1:7" s="1" customFormat="1" ht="13.5" customHeight="1" x14ac:dyDescent="0.25">
      <c r="A67" s="4"/>
      <c r="B67" s="35"/>
      <c r="C67" s="36"/>
      <c r="D67" s="36"/>
      <c r="E67" s="199"/>
      <c r="F67" s="199"/>
      <c r="G67" s="200">
        <f>SUM(G64:G66)</f>
        <v>97000</v>
      </c>
    </row>
    <row r="68" spans="1:7" s="1" customFormat="1" ht="12" customHeight="1" x14ac:dyDescent="0.25">
      <c r="A68" s="2"/>
      <c r="B68" s="64"/>
      <c r="C68" s="64"/>
      <c r="D68" s="64"/>
      <c r="E68" s="65"/>
      <c r="F68" s="66"/>
      <c r="G68" s="66"/>
    </row>
    <row r="69" spans="1:7" s="1" customFormat="1" ht="12" customHeight="1" x14ac:dyDescent="0.25">
      <c r="A69" s="19"/>
      <c r="B69" s="67" t="s">
        <v>48</v>
      </c>
      <c r="C69" s="68"/>
      <c r="D69" s="68"/>
      <c r="E69" s="69"/>
      <c r="F69" s="68"/>
      <c r="G69" s="70">
        <f>G22+G44+G60+G67</f>
        <v>1268099.68</v>
      </c>
    </row>
    <row r="70" spans="1:7" s="1" customFormat="1" ht="12" customHeight="1" x14ac:dyDescent="0.25">
      <c r="A70" s="19"/>
      <c r="B70" s="71" t="s">
        <v>49</v>
      </c>
      <c r="C70" s="72"/>
      <c r="D70" s="72"/>
      <c r="E70" s="73"/>
      <c r="F70" s="72"/>
      <c r="G70" s="74">
        <f>G69*0.05</f>
        <v>63404.983999999997</v>
      </c>
    </row>
    <row r="71" spans="1:7" s="1" customFormat="1" ht="12" customHeight="1" x14ac:dyDescent="0.25">
      <c r="A71" s="19"/>
      <c r="B71" s="75" t="s">
        <v>50</v>
      </c>
      <c r="C71" s="76"/>
      <c r="D71" s="76"/>
      <c r="E71" s="77"/>
      <c r="F71" s="76"/>
      <c r="G71" s="78">
        <f>G70+G69</f>
        <v>1331504.6639999999</v>
      </c>
    </row>
    <row r="72" spans="1:7" s="1" customFormat="1" ht="12" customHeight="1" x14ac:dyDescent="0.25">
      <c r="A72" s="19"/>
      <c r="B72" s="71" t="s">
        <v>51</v>
      </c>
      <c r="C72" s="72"/>
      <c r="D72" s="72"/>
      <c r="E72" s="73"/>
      <c r="F72" s="72"/>
      <c r="G72" s="74">
        <f>G12</f>
        <v>1575000</v>
      </c>
    </row>
    <row r="73" spans="1:7" s="1" customFormat="1" ht="12" customHeight="1" x14ac:dyDescent="0.25">
      <c r="A73" s="19"/>
      <c r="B73" s="79" t="s">
        <v>52</v>
      </c>
      <c r="C73" s="80"/>
      <c r="D73" s="80"/>
      <c r="E73" s="81"/>
      <c r="F73" s="80"/>
      <c r="G73" s="82">
        <f>G72-G71</f>
        <v>243495.33600000013</v>
      </c>
    </row>
    <row r="74" spans="1:7" s="1" customFormat="1" ht="12" customHeight="1" x14ac:dyDescent="0.25">
      <c r="A74" s="19"/>
      <c r="B74" s="83" t="s">
        <v>74</v>
      </c>
      <c r="C74" s="84"/>
      <c r="D74" s="84"/>
      <c r="E74" s="85"/>
      <c r="F74" s="84"/>
      <c r="G74" s="86"/>
    </row>
    <row r="75" spans="1:7" s="1" customFormat="1" ht="12.75" customHeight="1" thickBot="1" x14ac:dyDescent="0.3">
      <c r="A75" s="19"/>
      <c r="B75" s="87"/>
      <c r="C75" s="84"/>
      <c r="D75" s="84"/>
      <c r="E75" s="85"/>
      <c r="F75" s="84"/>
      <c r="G75" s="86"/>
    </row>
    <row r="76" spans="1:7" s="1" customFormat="1" ht="12" customHeight="1" x14ac:dyDescent="0.25">
      <c r="A76" s="19"/>
      <c r="B76" s="88" t="s">
        <v>75</v>
      </c>
      <c r="C76" s="89"/>
      <c r="D76" s="89"/>
      <c r="E76" s="90"/>
      <c r="F76" s="91"/>
      <c r="G76" s="86"/>
    </row>
    <row r="77" spans="1:7" s="1" customFormat="1" ht="12" customHeight="1" x14ac:dyDescent="0.25">
      <c r="A77" s="19"/>
      <c r="B77" s="92" t="s">
        <v>53</v>
      </c>
      <c r="C77" s="93"/>
      <c r="D77" s="93"/>
      <c r="E77" s="94"/>
      <c r="F77" s="95"/>
      <c r="G77" s="86"/>
    </row>
    <row r="78" spans="1:7" s="1" customFormat="1" ht="12" customHeight="1" x14ac:dyDescent="0.25">
      <c r="A78" s="19"/>
      <c r="B78" s="92" t="s">
        <v>54</v>
      </c>
      <c r="C78" s="93"/>
      <c r="D78" s="93"/>
      <c r="E78" s="94"/>
      <c r="F78" s="95"/>
      <c r="G78" s="86"/>
    </row>
    <row r="79" spans="1:7" s="1" customFormat="1" ht="12" customHeight="1" x14ac:dyDescent="0.25">
      <c r="A79" s="19"/>
      <c r="B79" s="92" t="s">
        <v>55</v>
      </c>
      <c r="C79" s="93"/>
      <c r="D79" s="93"/>
      <c r="E79" s="94"/>
      <c r="F79" s="95"/>
      <c r="G79" s="86"/>
    </row>
    <row r="80" spans="1:7" s="1" customFormat="1" ht="12" customHeight="1" x14ac:dyDescent="0.25">
      <c r="A80" s="19"/>
      <c r="B80" s="92" t="s">
        <v>56</v>
      </c>
      <c r="C80" s="93"/>
      <c r="D80" s="93"/>
      <c r="E80" s="94"/>
      <c r="F80" s="95"/>
      <c r="G80" s="86"/>
    </row>
    <row r="81" spans="1:7" s="1" customFormat="1" ht="12" customHeight="1" x14ac:dyDescent="0.25">
      <c r="A81" s="19"/>
      <c r="B81" s="92" t="s">
        <v>57</v>
      </c>
      <c r="C81" s="93"/>
      <c r="D81" s="93"/>
      <c r="E81" s="94"/>
      <c r="F81" s="95"/>
      <c r="G81" s="86"/>
    </row>
    <row r="82" spans="1:7" s="1" customFormat="1" ht="12.75" customHeight="1" thickBot="1" x14ac:dyDescent="0.3">
      <c r="A82" s="19"/>
      <c r="B82" s="96" t="s">
        <v>58</v>
      </c>
      <c r="C82" s="97"/>
      <c r="D82" s="97"/>
      <c r="E82" s="98"/>
      <c r="F82" s="99"/>
      <c r="G82" s="86"/>
    </row>
    <row r="83" spans="1:7" s="1" customFormat="1" ht="12.75" customHeight="1" x14ac:dyDescent="0.25">
      <c r="A83" s="19"/>
      <c r="B83" s="87"/>
      <c r="C83" s="93"/>
      <c r="D83" s="93"/>
      <c r="E83" s="94"/>
      <c r="F83" s="93"/>
      <c r="G83" s="86"/>
    </row>
    <row r="84" spans="1:7" s="1" customFormat="1" ht="15" customHeight="1" thickBot="1" x14ac:dyDescent="0.3">
      <c r="A84" s="19"/>
      <c r="B84" s="184" t="s">
        <v>59</v>
      </c>
      <c r="C84" s="185"/>
      <c r="D84" s="100"/>
      <c r="E84" s="101"/>
      <c r="F84" s="102"/>
      <c r="G84" s="86"/>
    </row>
    <row r="85" spans="1:7" s="1" customFormat="1" ht="12" customHeight="1" x14ac:dyDescent="0.25">
      <c r="A85" s="19"/>
      <c r="B85" s="103" t="s">
        <v>47</v>
      </c>
      <c r="C85" s="104" t="s">
        <v>79</v>
      </c>
      <c r="D85" s="105" t="s">
        <v>60</v>
      </c>
      <c r="E85" s="101"/>
      <c r="F85" s="102"/>
      <c r="G85" s="86"/>
    </row>
    <row r="86" spans="1:7" s="1" customFormat="1" ht="12" customHeight="1" x14ac:dyDescent="0.25">
      <c r="A86" s="19"/>
      <c r="B86" s="106" t="s">
        <v>61</v>
      </c>
      <c r="C86" s="107">
        <f>G22</f>
        <v>20000</v>
      </c>
      <c r="D86" s="108">
        <f>(C86/C92)</f>
        <v>1.5020600784016482E-2</v>
      </c>
      <c r="E86" s="101"/>
      <c r="F86" s="102"/>
      <c r="G86" s="86"/>
    </row>
    <row r="87" spans="1:7" s="1" customFormat="1" ht="12" customHeight="1" x14ac:dyDescent="0.25">
      <c r="A87" s="19"/>
      <c r="B87" s="106" t="s">
        <v>62</v>
      </c>
      <c r="C87" s="107">
        <f>G27</f>
        <v>0</v>
      </c>
      <c r="D87" s="108">
        <f>C87/C92</f>
        <v>0</v>
      </c>
      <c r="E87" s="101"/>
      <c r="F87" s="102"/>
      <c r="G87" s="86"/>
    </row>
    <row r="88" spans="1:7" s="1" customFormat="1" ht="12" customHeight="1" x14ac:dyDescent="0.25">
      <c r="A88" s="19"/>
      <c r="B88" s="106" t="s">
        <v>63</v>
      </c>
      <c r="C88" s="107">
        <f>G44</f>
        <v>296999.67999999999</v>
      </c>
      <c r="D88" s="108">
        <f>C88/C92</f>
        <v>0.22305568131303219</v>
      </c>
      <c r="E88" s="101"/>
      <c r="F88" s="102"/>
      <c r="G88" s="86"/>
    </row>
    <row r="89" spans="1:7" s="1" customFormat="1" ht="12" customHeight="1" x14ac:dyDescent="0.25">
      <c r="A89" s="19"/>
      <c r="B89" s="106" t="s">
        <v>38</v>
      </c>
      <c r="C89" s="107">
        <f>G60</f>
        <v>854100</v>
      </c>
      <c r="D89" s="108">
        <f>C89/C92</f>
        <v>0.6414547564814238</v>
      </c>
      <c r="E89" s="101"/>
      <c r="F89" s="102"/>
      <c r="G89" s="86"/>
    </row>
    <row r="90" spans="1:7" s="1" customFormat="1" ht="12" customHeight="1" x14ac:dyDescent="0.25">
      <c r="A90" s="19"/>
      <c r="B90" s="106" t="s">
        <v>64</v>
      </c>
      <c r="C90" s="109">
        <f>G67</f>
        <v>97000</v>
      </c>
      <c r="D90" s="108">
        <f>C90/C92</f>
        <v>7.2849913802479932E-2</v>
      </c>
      <c r="E90" s="110"/>
      <c r="F90" s="111"/>
      <c r="G90" s="86"/>
    </row>
    <row r="91" spans="1:7" s="1" customFormat="1" ht="12" customHeight="1" x14ac:dyDescent="0.25">
      <c r="A91" s="19"/>
      <c r="B91" s="106" t="s">
        <v>65</v>
      </c>
      <c r="C91" s="109">
        <f>G70</f>
        <v>63404.983999999997</v>
      </c>
      <c r="D91" s="108">
        <f>C91/C92</f>
        <v>4.7619047619047623E-2</v>
      </c>
      <c r="E91" s="110"/>
      <c r="F91" s="111"/>
      <c r="G91" s="86"/>
    </row>
    <row r="92" spans="1:7" s="1" customFormat="1" ht="12.75" customHeight="1" thickBot="1" x14ac:dyDescent="0.3">
      <c r="A92" s="19"/>
      <c r="B92" s="112" t="s">
        <v>80</v>
      </c>
      <c r="C92" s="113">
        <f>SUM(C86:C91)</f>
        <v>1331504.6639999999</v>
      </c>
      <c r="D92" s="114">
        <f>SUM(D86:D91)</f>
        <v>1</v>
      </c>
      <c r="E92" s="110"/>
      <c r="F92" s="111"/>
      <c r="G92" s="86"/>
    </row>
    <row r="93" spans="1:7" s="1" customFormat="1" ht="12" customHeight="1" x14ac:dyDescent="0.25">
      <c r="A93" s="19"/>
      <c r="B93" s="87"/>
      <c r="C93" s="84"/>
      <c r="D93" s="84"/>
      <c r="E93" s="85"/>
      <c r="F93" s="84"/>
      <c r="G93" s="86"/>
    </row>
    <row r="94" spans="1:7" s="1" customFormat="1" ht="12.75" customHeight="1" x14ac:dyDescent="0.25">
      <c r="A94" s="19"/>
      <c r="B94" s="115"/>
      <c r="C94" s="84"/>
      <c r="D94" s="84"/>
      <c r="E94" s="85"/>
      <c r="F94" s="84"/>
      <c r="G94" s="86"/>
    </row>
    <row r="95" spans="1:7" s="1" customFormat="1" ht="12" customHeight="1" thickBot="1" x14ac:dyDescent="0.3">
      <c r="A95" s="17"/>
      <c r="B95" s="116"/>
      <c r="C95" s="117" t="s">
        <v>66</v>
      </c>
      <c r="D95" s="118"/>
      <c r="E95" s="119"/>
      <c r="F95" s="120"/>
      <c r="G95" s="86"/>
    </row>
    <row r="96" spans="1:7" s="1" customFormat="1" ht="12" customHeight="1" x14ac:dyDescent="0.25">
      <c r="A96" s="19"/>
      <c r="B96" s="121" t="s">
        <v>81</v>
      </c>
      <c r="C96" s="130">
        <v>42</v>
      </c>
      <c r="D96" s="130">
        <v>45</v>
      </c>
      <c r="E96" s="122">
        <v>48</v>
      </c>
      <c r="F96" s="123"/>
      <c r="G96" s="124"/>
    </row>
    <row r="97" spans="1:7" s="1" customFormat="1" ht="12.75" customHeight="1" thickBot="1" x14ac:dyDescent="0.3">
      <c r="A97" s="19"/>
      <c r="B97" s="112" t="s">
        <v>67</v>
      </c>
      <c r="C97" s="157">
        <f>(G71/C96)</f>
        <v>31702.491999999998</v>
      </c>
      <c r="D97" s="157">
        <f>(G71/D96)</f>
        <v>29588.99253333333</v>
      </c>
      <c r="E97" s="158">
        <f>(G71/E96)</f>
        <v>27739.680499999999</v>
      </c>
      <c r="F97" s="123"/>
      <c r="G97" s="124"/>
    </row>
    <row r="98" spans="1:7" s="1" customFormat="1" ht="15.6" customHeight="1" x14ac:dyDescent="0.25">
      <c r="A98" s="19"/>
      <c r="B98" s="20" t="s">
        <v>68</v>
      </c>
      <c r="C98" s="18"/>
      <c r="D98" s="18"/>
      <c r="E98" s="31"/>
      <c r="F98" s="18"/>
      <c r="G98" s="18"/>
    </row>
  </sheetData>
  <mergeCells count="8">
    <mergeCell ref="B17:G17"/>
    <mergeCell ref="B84:C84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scale="51" orientation="portrait" r:id="rId1"/>
  <headerFooter>
    <oddFooter>&amp;C&amp;"Helvetica Neue,Regular"&amp;12&amp;K000000&amp;P</oddFooter>
  </headerFooter>
  <ignoredErrors>
    <ignoredError sqref="C5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AVENA</vt:lpstr>
      <vt:lpstr>AVENA!Área_de_impresión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cp:lastPrinted>2023-03-27T16:07:29Z</cp:lastPrinted>
  <dcterms:created xsi:type="dcterms:W3CDTF">2020-11-27T12:49:26Z</dcterms:created>
  <dcterms:modified xsi:type="dcterms:W3CDTF">2023-04-27T12:12:13Z</dcterms:modified>
  <cp:category/>
  <cp:contentStatus/>
</cp:coreProperties>
</file>