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zurita\Desktop\FICHAS 2023\FICHAS REVISADAS CZURITA ABRIL2023\Fichas Cultivos Area Pitrufquen 2023-2024\"/>
    </mc:Choice>
  </mc:AlternateContent>
  <bookViews>
    <workbookView xWindow="0" yWindow="0" windowWidth="28800" windowHeight="12435"/>
  </bookViews>
  <sheets>
    <sheet name="AVENA" sheetId="7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7" i="7" l="1"/>
  <c r="G61" i="7" l="1"/>
  <c r="G62" i="7"/>
  <c r="G53" i="7" l="1"/>
  <c r="G48" i="7"/>
  <c r="G47" i="7"/>
  <c r="G40" i="7"/>
  <c r="G37" i="7"/>
  <c r="G33" i="7"/>
  <c r="G54" i="7" l="1"/>
  <c r="D63" i="7" l="1"/>
  <c r="G63" i="7" s="1"/>
  <c r="G64" i="7" s="1"/>
  <c r="G50" i="7"/>
  <c r="G32" i="7" l="1"/>
  <c r="G34" i="7"/>
  <c r="G35" i="7"/>
  <c r="G36" i="7"/>
  <c r="G38" i="7"/>
  <c r="G39" i="7"/>
  <c r="G41" i="7"/>
  <c r="G56" i="7"/>
  <c r="G55" i="7"/>
  <c r="G52" i="7"/>
  <c r="G51" i="7"/>
  <c r="G49" i="7"/>
  <c r="G46" i="7"/>
  <c r="G31" i="7"/>
  <c r="G21" i="7"/>
  <c r="G22" i="7" s="1"/>
  <c r="G12" i="7"/>
  <c r="G69" i="7" s="1"/>
  <c r="G42" i="7" l="1"/>
  <c r="G57" i="7"/>
  <c r="C86" i="7" s="1"/>
  <c r="C84" i="7"/>
  <c r="C83" i="7"/>
  <c r="G66" i="7" l="1"/>
  <c r="G67" i="7" s="1"/>
  <c r="C88" i="7" s="1"/>
  <c r="C85" i="7"/>
  <c r="C89" i="7" l="1"/>
  <c r="D83" i="7" s="1"/>
  <c r="G68" i="7"/>
  <c r="D87" i="7" l="1"/>
  <c r="D84" i="7"/>
  <c r="D86" i="7"/>
  <c r="D88" i="7"/>
  <c r="D85" i="7"/>
  <c r="E94" i="7"/>
  <c r="G70" i="7"/>
  <c r="C94" i="7"/>
  <c r="D94" i="7"/>
  <c r="D89" i="7" l="1"/>
</calcChain>
</file>

<file path=xl/sharedStrings.xml><?xml version="1.0" encoding="utf-8"?>
<sst xmlns="http://schemas.openxmlformats.org/spreadsheetml/2006/main" count="170" uniqueCount="110">
  <si>
    <t>RUBRO O CULTIVO</t>
  </si>
  <si>
    <t xml:space="preserve">AVENA </t>
  </si>
  <si>
    <t>VARIEDAD</t>
  </si>
  <si>
    <t>SUPERNOVA</t>
  </si>
  <si>
    <t>FECHA ESTIMADA  PRECIO VENTA</t>
  </si>
  <si>
    <t>NIVEL TECNOLÓGICO</t>
  </si>
  <si>
    <t>PRECIO ESPERADO ($/qqm)</t>
  </si>
  <si>
    <t>REGIÓN</t>
  </si>
  <si>
    <t>INGRESO ESPERADO, con IVA ($)</t>
  </si>
  <si>
    <t>AGENCIA DE ÁREA</t>
  </si>
  <si>
    <t>DESTINO PRODUCCION</t>
  </si>
  <si>
    <t>MERCADO LOCAL</t>
  </si>
  <si>
    <t>COMUNA/LOCALIDAD</t>
  </si>
  <si>
    <t>FECHA DE COSECHA</t>
  </si>
  <si>
    <t>FECHA PRECIO INSUMOS</t>
  </si>
  <si>
    <t>CONTINGENCIA</t>
  </si>
  <si>
    <t>SEQUIA/ HELADAS/LLUVIA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</si>
  <si>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</si>
  <si>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</si>
  <si>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</si>
  <si>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</si>
  <si>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</si>
  <si>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</si>
  <si>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</si>
  <si>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</si>
  <si>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Desinfeccion de Semilla</t>
  </si>
  <si>
    <t>JH</t>
  </si>
  <si>
    <t>Julio-Agosto</t>
  </si>
  <si>
    <t>Subtotal Jornadas Hombre</t>
  </si>
  <si>
    <t>JORNADAS ANIMAL</t>
  </si>
  <si>
    <t>Subtotal Jornadas Animal</t>
  </si>
  <si>
    <t>MAQUINARIA</t>
  </si>
  <si>
    <t>JM</t>
  </si>
  <si>
    <t>Julio</t>
  </si>
  <si>
    <t>Octubre-Noviembre</t>
  </si>
  <si>
    <t>Enero-Febrero</t>
  </si>
  <si>
    <t>Subtotal Costo Maquinaria</t>
  </si>
  <si>
    <t>INSUMOS</t>
  </si>
  <si>
    <t>Insumos</t>
  </si>
  <si>
    <t>Unidad (Kg/l/u)</t>
  </si>
  <si>
    <t>Cantidad (Kg/l/u)</t>
  </si>
  <si>
    <t>Semilla</t>
  </si>
  <si>
    <t>Kg</t>
  </si>
  <si>
    <t>Nitromag</t>
  </si>
  <si>
    <t>Muriato de Potasio</t>
  </si>
  <si>
    <t>Subtotal Insumos</t>
  </si>
  <si>
    <t>OTROS</t>
  </si>
  <si>
    <t>Item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</si>
  <si>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</si>
  <si>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</si>
  <si>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</si>
  <si>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</si>
  <si>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</si>
  <si>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</si>
  <si>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</si>
  <si>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</si>
  <si>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</si>
  <si>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</si>
  <si>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</si>
  <si>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</si>
  <si>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%</t>
  </si>
  <si>
    <t>Mano de obra</t>
  </si>
  <si>
    <t>Jornada Animal</t>
  </si>
  <si>
    <t>Maquinaria</t>
  </si>
  <si>
    <t>Otros</t>
  </si>
  <si>
    <t>Imprevistos</t>
  </si>
  <si>
    <t>ESCENARIOS COSTO UNITARIO  ($/qqm)</t>
  </si>
  <si>
    <t>Costo unitario ($/qqm) (*)</t>
  </si>
  <si>
    <t>(*): Este valor representa el valor mìnimo de venta del producto</t>
  </si>
  <si>
    <t>MEDIO</t>
  </si>
  <si>
    <t>u</t>
  </si>
  <si>
    <t>ARAUCANIA</t>
  </si>
  <si>
    <t xml:space="preserve">FEBRERO </t>
  </si>
  <si>
    <t>FEBRERO</t>
  </si>
  <si>
    <r>
      <rPr>
        <u/>
        <sz val="8"/>
        <color indexed="8"/>
        <rFont val="Arial Narrow"/>
        <family val="2"/>
      </rPr>
      <t>Fuente</t>
    </r>
    <r>
      <rPr>
        <sz val="8"/>
        <color indexed="8"/>
        <rFont val="Arial Narrow"/>
        <family val="2"/>
      </rPr>
      <t>: INDAP</t>
    </r>
  </si>
  <si>
    <r>
      <rPr>
        <b/>
        <u/>
        <sz val="8"/>
        <color indexed="8"/>
        <rFont val="Arial Narrow"/>
        <family val="2"/>
      </rPr>
      <t>Notas</t>
    </r>
    <r>
      <rPr>
        <b/>
        <sz val="8"/>
        <color indexed="8"/>
        <rFont val="Arial Narrow"/>
        <family val="2"/>
      </rPr>
      <t>:</t>
    </r>
  </si>
  <si>
    <t>Agosto-Septiembre</t>
  </si>
  <si>
    <t>Septiembre-Octubre</t>
  </si>
  <si>
    <t>Sacos</t>
  </si>
  <si>
    <t>$/há</t>
  </si>
  <si>
    <t>COSTO TOTAL/há</t>
  </si>
  <si>
    <t>Rendimiento (qqm/há)</t>
  </si>
  <si>
    <t xml:space="preserve">Siembra </t>
  </si>
  <si>
    <t>l</t>
  </si>
  <si>
    <t>Mezcla NPK 7-27-11</t>
  </si>
  <si>
    <t>RENDIMIENTO (qqm/há.)</t>
  </si>
  <si>
    <t>Rastraje (2)</t>
  </si>
  <si>
    <t>Rastraje (1)</t>
  </si>
  <si>
    <t>Vibrocultivador</t>
  </si>
  <si>
    <t>Aplicación Nitrogeno</t>
  </si>
  <si>
    <t>Aplicación Barbecho</t>
  </si>
  <si>
    <t>Aplicación Post-emergente</t>
  </si>
  <si>
    <t>Aplicación Control Hoja Ancha</t>
  </si>
  <si>
    <t>Aplicación Insecticida/Fungicida</t>
  </si>
  <si>
    <t>Cosecha Automotriz</t>
  </si>
  <si>
    <t>Rodon</t>
  </si>
  <si>
    <t>Punto 600 FS</t>
  </si>
  <si>
    <t>Dividend 150 FS</t>
  </si>
  <si>
    <t>Rango Full SL</t>
  </si>
  <si>
    <t>Ajax 50 WP</t>
  </si>
  <si>
    <t>MCPA 750 SL</t>
  </si>
  <si>
    <t>1</t>
  </si>
  <si>
    <t>Analisis de Suelo</t>
  </si>
  <si>
    <t>Seguro agrícola</t>
  </si>
  <si>
    <t>Junio-Julio</t>
  </si>
  <si>
    <t>Junio</t>
  </si>
  <si>
    <t>PITRUFQUEN</t>
  </si>
  <si>
    <t>FREIRE/PITRUFQUEN/GORBEA</t>
  </si>
  <si>
    <t>Connect 112,5 SC (insecticida)</t>
  </si>
  <si>
    <t>Priori Xtra (fungicida)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</si>
</sst>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0.000"/>
  </numFmts>
  <fonts count="12" x14ac:knownFonts="1">
    <font>
      <sz val="11"/>
      <color indexed="8"/>
      <name val="Calibri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sz val="7"/>
      <color indexed="8"/>
      <name val="Calibri"/>
      <family val="2"/>
    </font>
    <font>
      <sz val="11"/>
      <color indexed="8"/>
      <name val="Calibri"/>
      <family val="2"/>
    </font>
    <font>
      <sz val="8"/>
      <color theme="1"/>
      <name val="Arial Narrow"/>
      <family val="2"/>
    </font>
    <font>
      <b/>
      <sz val="8"/>
      <color indexed="9"/>
      <name val="Arial Narrow"/>
      <family val="2"/>
    </font>
    <font>
      <b/>
      <i/>
      <sz val="8"/>
      <color indexed="9"/>
      <name val="Arial Narrow"/>
      <family val="2"/>
    </font>
    <font>
      <u/>
      <sz val="8"/>
      <color indexed="8"/>
      <name val="Arial Narrow"/>
      <family val="2"/>
    </font>
    <font>
      <b/>
      <sz val="8"/>
      <color indexed="8"/>
      <name val="Arial Narrow"/>
      <family val="2"/>
    </font>
    <font>
      <b/>
      <u/>
      <sz val="8"/>
      <color indexed="8"/>
      <name val="Arial Narrow"/>
      <family val="2"/>
    </font>
    <font>
      <b/>
      <sz val="8"/>
      <color indexed="15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1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/>
      <diagonal/>
    </border>
  </borders>
  <cellStyleXfs count="1">
    <xf numFmtId="0" fontId="0" fillId="0" borderId="0" applyNumberFormat="0" applyFill="0" applyBorder="0" applyProtection="0"/>
  </cellStyleXfs>
  <cellXfs count="200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49" fontId="1" fillId="2" borderId="4" xfId="0" applyNumberFormat="1" applyFont="1" applyFill="1" applyBorder="1" applyAlignment="1">
      <alignment horizontal="right"/>
    </xf>
    <xf numFmtId="49" fontId="1" fillId="2" borderId="4" xfId="0" applyNumberFormat="1" applyFont="1" applyFill="1" applyBorder="1" applyAlignment="1">
      <alignment horizontal="right" wrapText="1"/>
    </xf>
    <xf numFmtId="3" fontId="1" fillId="2" borderId="4" xfId="0" applyNumberFormat="1" applyFont="1" applyFill="1" applyBorder="1" applyAlignment="1">
      <alignment horizontal="right" wrapText="1"/>
    </xf>
    <xf numFmtId="0" fontId="0" fillId="2" borderId="7" xfId="0" applyFill="1" applyBorder="1"/>
    <xf numFmtId="49" fontId="1" fillId="2" borderId="4" xfId="0" applyNumberFormat="1" applyFont="1" applyFill="1" applyBorder="1" applyAlignment="1">
      <alignment horizontal="center" wrapText="1"/>
    </xf>
    <xf numFmtId="0" fontId="1" fillId="2" borderId="4" xfId="0" applyNumberFormat="1" applyFont="1" applyFill="1" applyBorder="1" applyAlignment="1">
      <alignment wrapText="1"/>
    </xf>
    <xf numFmtId="49" fontId="2" fillId="3" borderId="4" xfId="0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3" fontId="2" fillId="3" borderId="4" xfId="0" applyNumberFormat="1" applyFont="1" applyFill="1" applyBorder="1" applyAlignment="1">
      <alignment vertical="center"/>
    </xf>
    <xf numFmtId="49" fontId="2" fillId="3" borderId="12" xfId="0" applyNumberFormat="1" applyFont="1" applyFill="1" applyBorder="1" applyAlignment="1">
      <alignment vertical="center"/>
    </xf>
    <xf numFmtId="0" fontId="2" fillId="3" borderId="12" xfId="0" applyFont="1" applyFill="1" applyBorder="1" applyAlignment="1">
      <alignment horizontal="center" vertical="center"/>
    </xf>
    <xf numFmtId="3" fontId="1" fillId="2" borderId="4" xfId="0" applyNumberFormat="1" applyFont="1" applyFill="1" applyBorder="1"/>
    <xf numFmtId="0" fontId="0" fillId="2" borderId="16" xfId="0" applyFill="1" applyBorder="1"/>
    <xf numFmtId="0" fontId="3" fillId="2" borderId="18" xfId="0" applyFont="1" applyFill="1" applyBorder="1"/>
    <xf numFmtId="0" fontId="0" fillId="2" borderId="20" xfId="0" applyFill="1" applyBorder="1"/>
    <xf numFmtId="49" fontId="3" fillId="2" borderId="18" xfId="0" applyNumberFormat="1" applyFont="1" applyFill="1" applyBorder="1" applyAlignment="1">
      <alignment vertical="center"/>
    </xf>
    <xf numFmtId="0" fontId="0" fillId="0" borderId="18" xfId="0" applyNumberFormat="1" applyBorder="1"/>
    <xf numFmtId="0" fontId="1" fillId="2" borderId="51" xfId="0" applyFont="1" applyFill="1" applyBorder="1" applyAlignment="1">
      <alignment vertical="center"/>
    </xf>
    <xf numFmtId="0" fontId="1" fillId="2" borderId="51" xfId="0" applyFont="1" applyFill="1" applyBorder="1" applyAlignment="1">
      <alignment horizontal="center" vertical="center"/>
    </xf>
    <xf numFmtId="3" fontId="1" fillId="2" borderId="51" xfId="0" applyNumberFormat="1" applyFont="1" applyFill="1" applyBorder="1" applyAlignment="1">
      <alignment vertical="center"/>
    </xf>
    <xf numFmtId="1" fontId="0" fillId="0" borderId="0" xfId="0" applyNumberFormat="1"/>
    <xf numFmtId="49" fontId="1" fillId="2" borderId="4" xfId="0" applyNumberFormat="1" applyFont="1" applyFill="1" applyBorder="1"/>
    <xf numFmtId="0" fontId="1" fillId="2" borderId="4" xfId="0" applyFont="1" applyFill="1" applyBorder="1"/>
    <xf numFmtId="49" fontId="1" fillId="2" borderId="4" xfId="0" applyNumberFormat="1" applyFon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1" fillId="2" borderId="5" xfId="0" applyFont="1" applyFill="1" applyBorder="1"/>
    <xf numFmtId="3" fontId="5" fillId="0" borderId="51" xfId="0" applyNumberFormat="1" applyFont="1" applyBorder="1" applyAlignment="1">
      <alignment horizontal="left"/>
    </xf>
    <xf numFmtId="49" fontId="2" fillId="3" borderId="15" xfId="0" applyNumberFormat="1" applyFont="1" applyFill="1" applyBorder="1" applyAlignment="1">
      <alignment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vertical="center"/>
    </xf>
    <xf numFmtId="3" fontId="2" fillId="3" borderId="15" xfId="0" applyNumberFormat="1" applyFont="1" applyFill="1" applyBorder="1" applyAlignment="1">
      <alignment vertical="center"/>
    </xf>
    <xf numFmtId="14" fontId="1" fillId="2" borderId="6" xfId="0" applyNumberFormat="1" applyFont="1" applyFill="1" applyBorder="1"/>
    <xf numFmtId="0" fontId="1" fillId="2" borderId="2" xfId="0" applyFont="1" applyFill="1" applyBorder="1"/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6" xfId="0" applyFont="1" applyFill="1" applyBorder="1" applyAlignment="1">
      <alignment horizontal="justify" wrapText="1"/>
    </xf>
    <xf numFmtId="0" fontId="1" fillId="2" borderId="8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0" fontId="1" fillId="2" borderId="9" xfId="0" applyFont="1" applyFill="1" applyBorder="1"/>
    <xf numFmtId="49" fontId="6" fillId="5" borderId="10" xfId="0" applyNumberFormat="1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49" fontId="6" fillId="3" borderId="4" xfId="0" applyNumberFormat="1" applyFont="1" applyFill="1" applyBorder="1" applyAlignment="1">
      <alignment horizontal="center" vertical="center" wrapText="1"/>
    </xf>
    <xf numFmtId="3" fontId="1" fillId="2" borderId="9" xfId="0" applyNumberFormat="1" applyFont="1" applyFill="1" applyBorder="1"/>
    <xf numFmtId="49" fontId="2" fillId="3" borderId="51" xfId="0" applyNumberFormat="1" applyFont="1" applyFill="1" applyBorder="1" applyAlignment="1">
      <alignment vertical="center"/>
    </xf>
    <xf numFmtId="0" fontId="2" fillId="3" borderId="51" xfId="0" applyFont="1" applyFill="1" applyBorder="1" applyAlignment="1">
      <alignment horizontal="center" vertical="center"/>
    </xf>
    <xf numFmtId="0" fontId="2" fillId="3" borderId="51" xfId="0" applyFont="1" applyFill="1" applyBorder="1" applyAlignment="1">
      <alignment vertical="center"/>
    </xf>
    <xf numFmtId="3" fontId="2" fillId="3" borderId="51" xfId="0" applyNumberFormat="1" applyFont="1" applyFill="1" applyBorder="1" applyAlignment="1">
      <alignment vertical="center"/>
    </xf>
    <xf numFmtId="0" fontId="1" fillId="2" borderId="53" xfId="0" applyFont="1" applyFill="1" applyBorder="1"/>
    <xf numFmtId="0" fontId="1" fillId="2" borderId="54" xfId="0" applyFont="1" applyFill="1" applyBorder="1"/>
    <xf numFmtId="0" fontId="1" fillId="2" borderId="54" xfId="0" applyFont="1" applyFill="1" applyBorder="1" applyAlignment="1">
      <alignment horizontal="center"/>
    </xf>
    <xf numFmtId="3" fontId="1" fillId="2" borderId="54" xfId="0" applyNumberFormat="1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1" fillId="2" borderId="14" xfId="0" applyFont="1" applyFill="1" applyBorder="1" applyAlignment="1">
      <alignment horizontal="center"/>
    </xf>
    <xf numFmtId="3" fontId="1" fillId="2" borderId="14" xfId="0" applyNumberFormat="1" applyFont="1" applyFill="1" applyBorder="1"/>
    <xf numFmtId="0" fontId="1" fillId="2" borderId="21" xfId="0" applyFont="1" applyFill="1" applyBorder="1"/>
    <xf numFmtId="0" fontId="1" fillId="2" borderId="21" xfId="0" applyFont="1" applyFill="1" applyBorder="1" applyAlignment="1">
      <alignment horizontal="center"/>
    </xf>
    <xf numFmtId="3" fontId="1" fillId="2" borderId="21" xfId="0" applyNumberFormat="1" applyFont="1" applyFill="1" applyBorder="1"/>
    <xf numFmtId="49" fontId="6" fillId="5" borderId="22" xfId="0" applyNumberFormat="1" applyFont="1" applyFill="1" applyBorder="1" applyAlignment="1">
      <alignment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center" vertical="center"/>
    </xf>
    <xf numFmtId="164" fontId="6" fillId="5" borderId="24" xfId="0" applyNumberFormat="1" applyFont="1" applyFill="1" applyBorder="1" applyAlignment="1">
      <alignment vertical="center"/>
    </xf>
    <xf numFmtId="49" fontId="6" fillId="3" borderId="25" xfId="0" applyNumberFormat="1" applyFont="1" applyFill="1" applyBorder="1" applyAlignment="1">
      <alignment vertical="center"/>
    </xf>
    <xf numFmtId="0" fontId="6" fillId="3" borderId="12" xfId="0" applyFont="1" applyFill="1" applyBorder="1" applyAlignment="1">
      <alignment vertical="center"/>
    </xf>
    <xf numFmtId="0" fontId="6" fillId="3" borderId="12" xfId="0" applyFont="1" applyFill="1" applyBorder="1" applyAlignment="1">
      <alignment horizontal="center" vertical="center"/>
    </xf>
    <xf numFmtId="164" fontId="6" fillId="3" borderId="26" xfId="0" applyNumberFormat="1" applyFont="1" applyFill="1" applyBorder="1" applyAlignment="1">
      <alignment vertical="center"/>
    </xf>
    <xf numFmtId="49" fontId="6" fillId="5" borderId="25" xfId="0" applyNumberFormat="1" applyFont="1" applyFill="1" applyBorder="1" applyAlignment="1">
      <alignment vertical="center"/>
    </xf>
    <xf numFmtId="0" fontId="6" fillId="5" borderId="12" xfId="0" applyFont="1" applyFill="1" applyBorder="1" applyAlignment="1">
      <alignment vertical="center"/>
    </xf>
    <xf numFmtId="0" fontId="6" fillId="5" borderId="12" xfId="0" applyFont="1" applyFill="1" applyBorder="1" applyAlignment="1">
      <alignment horizontal="center" vertical="center"/>
    </xf>
    <xf numFmtId="164" fontId="6" fillId="5" borderId="26" xfId="0" applyNumberFormat="1" applyFont="1" applyFill="1" applyBorder="1" applyAlignment="1">
      <alignment vertical="center"/>
    </xf>
    <xf numFmtId="49" fontId="6" fillId="5" borderId="27" xfId="0" applyNumberFormat="1" applyFont="1" applyFill="1" applyBorder="1" applyAlignment="1">
      <alignment vertical="center"/>
    </xf>
    <xf numFmtId="0" fontId="6" fillId="5" borderId="28" xfId="0" applyFont="1" applyFill="1" applyBorder="1" applyAlignment="1">
      <alignment vertical="center"/>
    </xf>
    <xf numFmtId="0" fontId="6" fillId="5" borderId="28" xfId="0" applyFont="1" applyFill="1" applyBorder="1" applyAlignment="1">
      <alignment horizontal="center" vertical="center"/>
    </xf>
    <xf numFmtId="164" fontId="6" fillId="5" borderId="28" xfId="0" applyNumberFormat="1" applyFont="1" applyFill="1" applyBorder="1" applyAlignment="1">
      <alignment vertical="center"/>
    </xf>
    <xf numFmtId="49" fontId="1" fillId="2" borderId="18" xfId="0" applyNumberFormat="1" applyFont="1" applyFill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164" fontId="6" fillId="2" borderId="18" xfId="0" applyNumberFormat="1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49" fontId="9" fillId="2" borderId="39" xfId="0" applyNumberFormat="1" applyFont="1" applyFill="1" applyBorder="1" applyAlignment="1">
      <alignment vertical="center"/>
    </xf>
    <xf numFmtId="0" fontId="1" fillId="2" borderId="40" xfId="0" applyFont="1" applyFill="1" applyBorder="1"/>
    <xf numFmtId="0" fontId="1" fillId="2" borderId="40" xfId="0" applyFont="1" applyFill="1" applyBorder="1" applyAlignment="1">
      <alignment horizontal="center"/>
    </xf>
    <xf numFmtId="0" fontId="1" fillId="2" borderId="41" xfId="0" applyFont="1" applyFill="1" applyBorder="1"/>
    <xf numFmtId="49" fontId="1" fillId="2" borderId="42" xfId="0" applyNumberFormat="1" applyFont="1" applyFill="1" applyBorder="1" applyAlignment="1">
      <alignment vertical="center"/>
    </xf>
    <xf numFmtId="0" fontId="1" fillId="2" borderId="18" xfId="0" applyFont="1" applyFill="1" applyBorder="1"/>
    <xf numFmtId="0" fontId="1" fillId="2" borderId="18" xfId="0" applyFont="1" applyFill="1" applyBorder="1" applyAlignment="1">
      <alignment horizontal="center"/>
    </xf>
    <xf numFmtId="0" fontId="1" fillId="2" borderId="43" xfId="0" applyFont="1" applyFill="1" applyBorder="1"/>
    <xf numFmtId="49" fontId="1" fillId="2" borderId="44" xfId="0" applyNumberFormat="1" applyFont="1" applyFill="1" applyBorder="1" applyAlignment="1">
      <alignment vertical="center"/>
    </xf>
    <xf numFmtId="0" fontId="1" fillId="2" borderId="45" xfId="0" applyFont="1" applyFill="1" applyBorder="1"/>
    <xf numFmtId="0" fontId="1" fillId="2" borderId="45" xfId="0" applyFont="1" applyFill="1" applyBorder="1" applyAlignment="1">
      <alignment horizontal="center"/>
    </xf>
    <xf numFmtId="0" fontId="1" fillId="2" borderId="46" xfId="0" applyFont="1" applyFill="1" applyBorder="1"/>
    <xf numFmtId="0" fontId="1" fillId="8" borderId="38" xfId="0" applyFont="1" applyFill="1" applyBorder="1"/>
    <xf numFmtId="0" fontId="1" fillId="6" borderId="18" xfId="0" applyFont="1" applyFill="1" applyBorder="1" applyAlignment="1">
      <alignment horizontal="center"/>
    </xf>
    <xf numFmtId="0" fontId="1" fillId="6" borderId="18" xfId="0" applyFont="1" applyFill="1" applyBorder="1"/>
    <xf numFmtId="49" fontId="9" fillId="7" borderId="29" xfId="0" applyNumberFormat="1" applyFont="1" applyFill="1" applyBorder="1" applyAlignment="1">
      <alignment vertical="center"/>
    </xf>
    <xf numFmtId="49" fontId="9" fillId="7" borderId="19" xfId="0" applyNumberFormat="1" applyFont="1" applyFill="1" applyBorder="1" applyAlignment="1">
      <alignment vertical="center"/>
    </xf>
    <xf numFmtId="49" fontId="1" fillId="7" borderId="30" xfId="0" applyNumberFormat="1" applyFont="1" applyFill="1" applyBorder="1"/>
    <xf numFmtId="49" fontId="9" fillId="2" borderId="31" xfId="0" applyNumberFormat="1" applyFont="1" applyFill="1" applyBorder="1" applyAlignment="1">
      <alignment vertical="center"/>
    </xf>
    <xf numFmtId="3" fontId="9" fillId="2" borderId="4" xfId="0" applyNumberFormat="1" applyFont="1" applyFill="1" applyBorder="1" applyAlignment="1">
      <alignment vertical="center"/>
    </xf>
    <xf numFmtId="9" fontId="1" fillId="2" borderId="32" xfId="0" applyNumberFormat="1" applyFont="1" applyFill="1" applyBorder="1"/>
    <xf numFmtId="165" fontId="9" fillId="2" borderId="4" xfId="0" applyNumberFormat="1" applyFont="1" applyFill="1" applyBorder="1" applyAlignment="1">
      <alignment vertical="center"/>
    </xf>
    <xf numFmtId="0" fontId="6" fillId="6" borderId="18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vertical="center"/>
    </xf>
    <xf numFmtId="49" fontId="9" fillId="7" borderId="33" xfId="0" applyNumberFormat="1" applyFont="1" applyFill="1" applyBorder="1" applyAlignment="1">
      <alignment vertical="center"/>
    </xf>
    <xf numFmtId="165" fontId="9" fillId="7" borderId="34" xfId="0" applyNumberFormat="1" applyFont="1" applyFill="1" applyBorder="1" applyAlignment="1">
      <alignment vertical="center"/>
    </xf>
    <xf numFmtId="9" fontId="9" fillId="7" borderId="35" xfId="0" applyNumberFormat="1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6" fillId="8" borderId="17" xfId="0" applyFont="1" applyFill="1" applyBorder="1" applyAlignment="1">
      <alignment vertical="center"/>
    </xf>
    <xf numFmtId="49" fontId="11" fillId="8" borderId="18" xfId="0" applyNumberFormat="1" applyFont="1" applyFill="1" applyBorder="1" applyAlignment="1">
      <alignment vertical="center"/>
    </xf>
    <xf numFmtId="0" fontId="6" fillId="8" borderId="18" xfId="0" applyFont="1" applyFill="1" applyBorder="1" applyAlignment="1">
      <alignment vertical="center"/>
    </xf>
    <xf numFmtId="0" fontId="6" fillId="8" borderId="47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vertical="center"/>
    </xf>
    <xf numFmtId="49" fontId="9" fillId="7" borderId="48" xfId="0" applyNumberFormat="1" applyFont="1" applyFill="1" applyBorder="1" applyAlignment="1">
      <alignment vertical="center"/>
    </xf>
    <xf numFmtId="0" fontId="9" fillId="7" borderId="50" xfId="0" applyNumberFormat="1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vertical="center"/>
    </xf>
    <xf numFmtId="164" fontId="9" fillId="2" borderId="18" xfId="0" applyNumberFormat="1" applyFont="1" applyFill="1" applyBorder="1" applyAlignment="1">
      <alignment vertical="center"/>
    </xf>
    <xf numFmtId="3" fontId="1" fillId="2" borderId="4" xfId="0" applyNumberFormat="1" applyFont="1" applyFill="1" applyBorder="1" applyAlignment="1">
      <alignment horizontal="right"/>
    </xf>
    <xf numFmtId="0" fontId="2" fillId="3" borderId="12" xfId="0" applyFont="1" applyFill="1" applyBorder="1" applyAlignment="1">
      <alignment horizontal="right" vertical="center"/>
    </xf>
    <xf numFmtId="3" fontId="2" fillId="3" borderId="12" xfId="0" applyNumberFormat="1" applyFont="1" applyFill="1" applyBorder="1" applyAlignment="1">
      <alignment horizontal="right" vertical="center"/>
    </xf>
    <xf numFmtId="0" fontId="1" fillId="2" borderId="14" xfId="0" applyFont="1" applyFill="1" applyBorder="1" applyAlignment="1">
      <alignment horizontal="right"/>
    </xf>
    <xf numFmtId="3" fontId="1" fillId="2" borderId="14" xfId="0" applyNumberFormat="1" applyFont="1" applyFill="1" applyBorder="1" applyAlignment="1">
      <alignment horizontal="right"/>
    </xf>
    <xf numFmtId="0" fontId="9" fillId="7" borderId="49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/>
    </xf>
    <xf numFmtId="0" fontId="1" fillId="9" borderId="4" xfId="0" applyNumberFormat="1" applyFont="1" applyFill="1" applyBorder="1" applyAlignment="1">
      <alignment horizontal="right"/>
    </xf>
    <xf numFmtId="0" fontId="0" fillId="0" borderId="7" xfId="0" applyFill="1" applyBorder="1"/>
    <xf numFmtId="49" fontId="1" fillId="0" borderId="4" xfId="0" applyNumberFormat="1" applyFont="1" applyFill="1" applyBorder="1" applyAlignment="1">
      <alignment wrapText="1"/>
    </xf>
    <xf numFmtId="49" fontId="1" fillId="0" borderId="4" xfId="0" applyNumberFormat="1" applyFont="1" applyFill="1" applyBorder="1" applyAlignment="1">
      <alignment horizontal="center" wrapText="1"/>
    </xf>
    <xf numFmtId="0" fontId="1" fillId="0" borderId="4" xfId="0" applyNumberFormat="1" applyFont="1" applyFill="1" applyBorder="1" applyAlignment="1">
      <alignment horizontal="right" wrapText="1"/>
    </xf>
    <xf numFmtId="49" fontId="1" fillId="0" borderId="4" xfId="0" applyNumberFormat="1" applyFont="1" applyFill="1" applyBorder="1" applyAlignment="1">
      <alignment horizontal="right" wrapText="1"/>
    </xf>
    <xf numFmtId="3" fontId="1" fillId="0" borderId="4" xfId="0" applyNumberFormat="1" applyFont="1" applyFill="1" applyBorder="1" applyAlignment="1">
      <alignment horizontal="right" wrapText="1"/>
    </xf>
    <xf numFmtId="0" fontId="0" fillId="0" borderId="0" xfId="0" applyNumberFormat="1" applyFill="1"/>
    <xf numFmtId="0" fontId="4" fillId="0" borderId="0" xfId="0" applyNumberFormat="1" applyFont="1" applyFill="1"/>
    <xf numFmtId="49" fontId="1" fillId="2" borderId="55" xfId="0" applyNumberFormat="1" applyFont="1" applyFill="1" applyBorder="1" applyAlignment="1">
      <alignment horizontal="left"/>
    </xf>
    <xf numFmtId="49" fontId="1" fillId="0" borderId="55" xfId="0" applyNumberFormat="1" applyFont="1" applyFill="1" applyBorder="1" applyAlignment="1">
      <alignment horizontal="left" vertical="center" wrapText="1"/>
    </xf>
    <xf numFmtId="49" fontId="1" fillId="2" borderId="55" xfId="0" applyNumberFormat="1" applyFont="1" applyFill="1" applyBorder="1" applyAlignment="1">
      <alignment horizontal="left" wrapText="1"/>
    </xf>
    <xf numFmtId="14" fontId="1" fillId="2" borderId="55" xfId="0" applyNumberFormat="1" applyFont="1" applyFill="1" applyBorder="1" applyAlignment="1">
      <alignment horizontal="left"/>
    </xf>
    <xf numFmtId="0" fontId="0" fillId="2" borderId="56" xfId="0" applyFill="1" applyBorder="1"/>
    <xf numFmtId="0" fontId="1" fillId="2" borderId="57" xfId="0" applyFont="1" applyFill="1" applyBorder="1" applyAlignment="1">
      <alignment wrapText="1"/>
    </xf>
    <xf numFmtId="49" fontId="6" fillId="3" borderId="51" xfId="0" applyNumberFormat="1" applyFont="1" applyFill="1" applyBorder="1" applyAlignment="1">
      <alignment vertical="center" wrapText="1"/>
    </xf>
    <xf numFmtId="49" fontId="1" fillId="2" borderId="51" xfId="0" applyNumberFormat="1" applyFont="1" applyFill="1" applyBorder="1" applyAlignment="1">
      <alignment vertical="center" wrapText="1"/>
    </xf>
    <xf numFmtId="166" fontId="1" fillId="0" borderId="4" xfId="0" applyNumberFormat="1" applyFont="1" applyFill="1" applyBorder="1" applyAlignment="1">
      <alignment horizontal="right" wrapText="1"/>
    </xf>
    <xf numFmtId="49" fontId="2" fillId="3" borderId="59" xfId="0" applyNumberFormat="1" applyFont="1" applyFill="1" applyBorder="1" applyAlignment="1">
      <alignment vertical="center"/>
    </xf>
    <xf numFmtId="0" fontId="2" fillId="3" borderId="59" xfId="0" applyFont="1" applyFill="1" applyBorder="1" applyAlignment="1">
      <alignment horizontal="center" vertical="center"/>
    </xf>
    <xf numFmtId="0" fontId="2" fillId="3" borderId="59" xfId="0" applyFont="1" applyFill="1" applyBorder="1" applyAlignment="1">
      <alignment horizontal="right" vertical="center"/>
    </xf>
    <xf numFmtId="3" fontId="2" fillId="3" borderId="59" xfId="0" applyNumberFormat="1" applyFont="1" applyFill="1" applyBorder="1" applyAlignment="1">
      <alignment horizontal="right" vertical="center"/>
    </xf>
    <xf numFmtId="49" fontId="1" fillId="2" borderId="58" xfId="0" applyNumberFormat="1" applyFont="1" applyFill="1" applyBorder="1"/>
    <xf numFmtId="0" fontId="1" fillId="9" borderId="58" xfId="0" applyFont="1" applyFill="1" applyBorder="1" applyAlignment="1">
      <alignment horizontal="center"/>
    </xf>
    <xf numFmtId="0" fontId="1" fillId="9" borderId="58" xfId="0" applyFont="1" applyFill="1" applyBorder="1" applyAlignment="1">
      <alignment horizontal="right"/>
    </xf>
    <xf numFmtId="0" fontId="1" fillId="2" borderId="58" xfId="0" applyFont="1" applyFill="1" applyBorder="1" applyAlignment="1">
      <alignment horizontal="right"/>
    </xf>
    <xf numFmtId="3" fontId="1" fillId="2" borderId="58" xfId="0" applyNumberFormat="1" applyFont="1" applyFill="1" applyBorder="1" applyAlignment="1">
      <alignment horizontal="right"/>
    </xf>
    <xf numFmtId="165" fontId="9" fillId="7" borderId="34" xfId="0" applyNumberFormat="1" applyFont="1" applyFill="1" applyBorder="1" applyAlignment="1">
      <alignment horizontal="center" vertical="center"/>
    </xf>
    <xf numFmtId="165" fontId="9" fillId="7" borderId="35" xfId="0" applyNumberFormat="1" applyFont="1" applyFill="1" applyBorder="1" applyAlignment="1">
      <alignment horizontal="center" vertical="center"/>
    </xf>
    <xf numFmtId="49" fontId="1" fillId="2" borderId="60" xfId="0" applyNumberFormat="1" applyFont="1" applyFill="1" applyBorder="1" applyAlignment="1">
      <alignment wrapText="1"/>
    </xf>
    <xf numFmtId="0" fontId="1" fillId="0" borderId="18" xfId="0" applyNumberFormat="1" applyFont="1" applyBorder="1" applyAlignment="1">
      <alignment horizontal="center"/>
    </xf>
    <xf numFmtId="3" fontId="1" fillId="2" borderId="60" xfId="0" applyNumberFormat="1" applyFont="1" applyFill="1" applyBorder="1" applyAlignment="1">
      <alignment horizontal="right"/>
    </xf>
    <xf numFmtId="49" fontId="5" fillId="9" borderId="51" xfId="0" applyNumberFormat="1" applyFont="1" applyFill="1" applyBorder="1" applyAlignment="1">
      <alignment horizontal="left" vertical="center"/>
    </xf>
    <xf numFmtId="49" fontId="5" fillId="9" borderId="51" xfId="0" applyNumberFormat="1" applyFont="1" applyFill="1" applyBorder="1" applyAlignment="1">
      <alignment horizontal="center" vertical="center" wrapText="1"/>
    </xf>
    <xf numFmtId="3" fontId="1" fillId="2" borderId="60" xfId="0" applyNumberFormat="1" applyFont="1" applyFill="1" applyBorder="1" applyAlignment="1">
      <alignment horizontal="center"/>
    </xf>
    <xf numFmtId="0" fontId="5" fillId="9" borderId="51" xfId="0" applyNumberFormat="1" applyFont="1" applyFill="1" applyBorder="1" applyAlignment="1">
      <alignment horizontal="center" vertical="center" wrapText="1"/>
    </xf>
    <xf numFmtId="49" fontId="1" fillId="2" borderId="60" xfId="0" applyNumberFormat="1" applyFont="1" applyFill="1" applyBorder="1" applyAlignment="1">
      <alignment horizontal="center" wrapText="1"/>
    </xf>
    <xf numFmtId="49" fontId="5" fillId="9" borderId="51" xfId="0" applyNumberFormat="1" applyFont="1" applyFill="1" applyBorder="1" applyAlignment="1">
      <alignment horizontal="center" vertical="center"/>
    </xf>
    <xf numFmtId="49" fontId="6" fillId="5" borderId="52" xfId="0" applyNumberFormat="1" applyFont="1" applyFill="1" applyBorder="1" applyAlignment="1">
      <alignment vertical="center"/>
    </xf>
    <xf numFmtId="0" fontId="1" fillId="2" borderId="61" xfId="0" applyFont="1" applyFill="1" applyBorder="1" applyAlignment="1">
      <alignment horizontal="center" vertical="center"/>
    </xf>
    <xf numFmtId="0" fontId="1" fillId="2" borderId="56" xfId="0" applyFont="1" applyFill="1" applyBorder="1" applyAlignment="1">
      <alignment horizontal="center" vertical="center"/>
    </xf>
    <xf numFmtId="0" fontId="1" fillId="2" borderId="56" xfId="0" applyFont="1" applyFill="1" applyBorder="1" applyAlignment="1">
      <alignment vertical="center"/>
    </xf>
    <xf numFmtId="49" fontId="6" fillId="3" borderId="51" xfId="0" applyNumberFormat="1" applyFont="1" applyFill="1" applyBorder="1" applyAlignment="1">
      <alignment horizontal="center" vertical="center"/>
    </xf>
    <xf numFmtId="49" fontId="6" fillId="3" borderId="51" xfId="0" applyNumberFormat="1" applyFont="1" applyFill="1" applyBorder="1" applyAlignment="1">
      <alignment horizontal="center" vertical="center" wrapText="1"/>
    </xf>
    <xf numFmtId="0" fontId="1" fillId="2" borderId="56" xfId="0" applyFont="1" applyFill="1" applyBorder="1" applyAlignment="1">
      <alignment horizontal="right" vertical="center"/>
    </xf>
    <xf numFmtId="49" fontId="1" fillId="2" borderId="60" xfId="0" applyNumberFormat="1" applyFont="1" applyFill="1" applyBorder="1"/>
    <xf numFmtId="49" fontId="1" fillId="9" borderId="60" xfId="0" applyNumberFormat="1" applyFont="1" applyFill="1" applyBorder="1" applyAlignment="1">
      <alignment horizontal="center"/>
    </xf>
    <xf numFmtId="0" fontId="1" fillId="9" borderId="60" xfId="0" applyNumberFormat="1" applyFont="1" applyFill="1" applyBorder="1" applyAlignment="1">
      <alignment horizontal="right"/>
    </xf>
    <xf numFmtId="49" fontId="1" fillId="2" borderId="60" xfId="0" applyNumberFormat="1" applyFont="1" applyFill="1" applyBorder="1" applyAlignment="1">
      <alignment horizontal="right"/>
    </xf>
    <xf numFmtId="49" fontId="6" fillId="3" borderId="51" xfId="0" applyNumberFormat="1" applyFont="1" applyFill="1" applyBorder="1" applyAlignment="1">
      <alignment horizontal="right" vertical="center" wrapText="1"/>
    </xf>
    <xf numFmtId="49" fontId="1" fillId="0" borderId="60" xfId="0" applyNumberFormat="1" applyFont="1" applyFill="1" applyBorder="1" applyAlignment="1">
      <alignment wrapText="1"/>
    </xf>
    <xf numFmtId="49" fontId="1" fillId="0" borderId="60" xfId="0" applyNumberFormat="1" applyFont="1" applyFill="1" applyBorder="1" applyAlignment="1">
      <alignment horizontal="center" wrapText="1"/>
    </xf>
    <xf numFmtId="166" fontId="1" fillId="0" borderId="60" xfId="0" applyNumberFormat="1" applyFont="1" applyFill="1" applyBorder="1" applyAlignment="1">
      <alignment horizontal="right" wrapText="1"/>
    </xf>
    <xf numFmtId="49" fontId="1" fillId="0" borderId="60" xfId="0" applyNumberFormat="1" applyFont="1" applyFill="1" applyBorder="1" applyAlignment="1">
      <alignment horizontal="right" wrapText="1"/>
    </xf>
    <xf numFmtId="3" fontId="1" fillId="0" borderId="60" xfId="0" applyNumberFormat="1" applyFont="1" applyFill="1" applyBorder="1" applyAlignment="1">
      <alignment horizontal="right" wrapText="1"/>
    </xf>
    <xf numFmtId="49" fontId="7" fillId="3" borderId="4" xfId="0" applyNumberFormat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49" fontId="11" fillId="8" borderId="36" xfId="0" applyNumberFormat="1" applyFont="1" applyFill="1" applyBorder="1" applyAlignment="1">
      <alignment vertical="center"/>
    </xf>
    <xf numFmtId="0" fontId="9" fillId="8" borderId="37" xfId="0" applyFont="1" applyFill="1" applyBorder="1" applyAlignment="1">
      <alignment vertical="center"/>
    </xf>
    <xf numFmtId="49" fontId="2" fillId="3" borderId="4" xfId="0" applyNumberFormat="1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49" fontId="1" fillId="2" borderId="4" xfId="0" applyNumberFormat="1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49" fontId="1" fillId="2" borderId="4" xfId="0" applyNumberFormat="1" applyFont="1" applyFill="1" applyBorder="1" applyAlignment="1"/>
    <xf numFmtId="0" fontId="1" fillId="2" borderId="4" xfId="0" applyFont="1" applyFill="1" applyBorder="1" applyAlignment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561975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90500"/>
          <a:ext cx="55816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95"/>
  <sheetViews>
    <sheetView showGridLines="0" tabSelected="1" workbookViewId="0">
      <selection activeCell="G92" sqref="G92"/>
    </sheetView>
  </sheetViews>
  <sheetFormatPr baseColWidth="10" defaultColWidth="10.85546875" defaultRowHeight="11.25" customHeight="1" x14ac:dyDescent="0.25"/>
  <cols>
    <col min="1" max="1" width="4.42578125" style="1" customWidth="1"/>
    <col min="2" max="2" width="21" style="1" customWidth="1"/>
    <col min="3" max="3" width="19.42578125" style="1" customWidth="1"/>
    <col min="4" max="4" width="9.42578125" style="1" customWidth="1"/>
    <col min="5" max="5" width="14.42578125" style="33" customWidth="1"/>
    <col min="6" max="6" width="11" style="1" customWidth="1"/>
    <col min="7" max="7" width="12.42578125" style="1" customWidth="1"/>
    <col min="8" max="255" width="10.85546875" style="1" customWidth="1"/>
  </cols>
  <sheetData>
    <row r="1" spans="1:7" ht="15" customHeight="1" x14ac:dyDescent="0.25">
      <c r="A1" s="2"/>
      <c r="B1" s="2"/>
      <c r="C1" s="2"/>
      <c r="D1" s="2"/>
      <c r="E1" s="30"/>
      <c r="F1" s="2"/>
      <c r="G1" s="2"/>
    </row>
    <row r="2" spans="1:7" ht="15" customHeight="1" x14ac:dyDescent="0.25">
      <c r="A2" s="2"/>
      <c r="B2" s="2"/>
      <c r="C2" s="2"/>
      <c r="D2" s="2"/>
      <c r="E2" s="30"/>
      <c r="F2" s="2"/>
      <c r="G2" s="2"/>
    </row>
    <row r="3" spans="1:7" ht="15" customHeight="1" x14ac:dyDescent="0.25">
      <c r="A3" s="2"/>
      <c r="B3" s="2"/>
      <c r="C3" s="2"/>
      <c r="D3" s="2"/>
      <c r="E3" s="30"/>
      <c r="F3" s="2"/>
      <c r="G3" s="2"/>
    </row>
    <row r="4" spans="1:7" ht="15" customHeight="1" x14ac:dyDescent="0.25">
      <c r="A4" s="2"/>
      <c r="B4" s="2"/>
      <c r="C4" s="2"/>
      <c r="D4" s="2"/>
      <c r="E4" s="30"/>
      <c r="F4" s="2"/>
      <c r="G4" s="2"/>
    </row>
    <row r="5" spans="1:7" ht="15" customHeight="1" x14ac:dyDescent="0.25">
      <c r="A5" s="2"/>
      <c r="B5" s="2"/>
      <c r="C5" s="2"/>
      <c r="D5" s="2"/>
      <c r="E5" s="30"/>
      <c r="F5" s="2"/>
      <c r="G5" s="2"/>
    </row>
    <row r="6" spans="1:7" ht="15" customHeight="1" x14ac:dyDescent="0.25">
      <c r="A6" s="2"/>
      <c r="B6" s="2"/>
      <c r="C6" s="2"/>
      <c r="D6" s="2"/>
      <c r="E6" s="30"/>
      <c r="F6" s="2"/>
      <c r="G6" s="2"/>
    </row>
    <row r="7" spans="1:7" ht="15" customHeight="1" x14ac:dyDescent="0.25">
      <c r="A7" s="2"/>
      <c r="B7" s="2"/>
      <c r="C7" s="2"/>
      <c r="D7" s="2"/>
      <c r="E7" s="30"/>
      <c r="F7" s="2"/>
      <c r="G7" s="2"/>
    </row>
    <row r="8" spans="1:7" ht="15" customHeight="1" x14ac:dyDescent="0.25">
      <c r="A8" s="2"/>
      <c r="B8" s="148"/>
      <c r="C8" s="3"/>
      <c r="D8" s="2"/>
      <c r="E8" s="31"/>
      <c r="F8" s="3"/>
      <c r="G8" s="3"/>
    </row>
    <row r="9" spans="1:7" ht="12" customHeight="1" x14ac:dyDescent="0.25">
      <c r="A9" s="20"/>
      <c r="B9" s="150" t="s">
        <v>0</v>
      </c>
      <c r="C9" s="144" t="s">
        <v>1</v>
      </c>
      <c r="D9" s="34"/>
      <c r="E9" s="194" t="s">
        <v>85</v>
      </c>
      <c r="F9" s="195"/>
      <c r="G9" s="17">
        <v>60</v>
      </c>
    </row>
    <row r="10" spans="1:7" ht="15" x14ac:dyDescent="0.25">
      <c r="A10" s="20"/>
      <c r="B10" s="151" t="s">
        <v>2</v>
      </c>
      <c r="C10" s="145" t="s">
        <v>3</v>
      </c>
      <c r="D10" s="34"/>
      <c r="E10" s="196" t="s">
        <v>4</v>
      </c>
      <c r="F10" s="197"/>
      <c r="G10" s="5" t="s">
        <v>72</v>
      </c>
    </row>
    <row r="11" spans="1:7" ht="15" x14ac:dyDescent="0.25">
      <c r="A11" s="20"/>
      <c r="B11" s="151" t="s">
        <v>5</v>
      </c>
      <c r="C11" s="144" t="s">
        <v>69</v>
      </c>
      <c r="D11" s="34"/>
      <c r="E11" s="196" t="s">
        <v>6</v>
      </c>
      <c r="F11" s="197"/>
      <c r="G11" s="17">
        <v>25000</v>
      </c>
    </row>
    <row r="12" spans="1:7" ht="11.25" customHeight="1" x14ac:dyDescent="0.25">
      <c r="A12" s="20"/>
      <c r="B12" s="151" t="s">
        <v>7</v>
      </c>
      <c r="C12" s="146" t="s">
        <v>71</v>
      </c>
      <c r="D12" s="34"/>
      <c r="E12" s="29" t="s">
        <v>8</v>
      </c>
      <c r="F12" s="28"/>
      <c r="G12" s="7">
        <f>(G9*G11)</f>
        <v>1500000</v>
      </c>
    </row>
    <row r="13" spans="1:7" ht="11.25" customHeight="1" x14ac:dyDescent="0.25">
      <c r="A13" s="20"/>
      <c r="B13" s="151" t="s">
        <v>9</v>
      </c>
      <c r="C13" s="144" t="s">
        <v>106</v>
      </c>
      <c r="D13" s="34"/>
      <c r="E13" s="196" t="s">
        <v>10</v>
      </c>
      <c r="F13" s="197"/>
      <c r="G13" s="5" t="s">
        <v>11</v>
      </c>
    </row>
    <row r="14" spans="1:7" ht="13.5" customHeight="1" x14ac:dyDescent="0.25">
      <c r="A14" s="20"/>
      <c r="B14" s="151" t="s">
        <v>12</v>
      </c>
      <c r="C14" s="144" t="s">
        <v>107</v>
      </c>
      <c r="D14" s="34"/>
      <c r="E14" s="196" t="s">
        <v>13</v>
      </c>
      <c r="F14" s="197"/>
      <c r="G14" s="5" t="s">
        <v>73</v>
      </c>
    </row>
    <row r="15" spans="1:7" ht="25.5" x14ac:dyDescent="0.25">
      <c r="A15" s="20"/>
      <c r="B15" s="151" t="s">
        <v>14</v>
      </c>
      <c r="C15" s="147"/>
      <c r="D15" s="34"/>
      <c r="E15" s="198" t="s">
        <v>15</v>
      </c>
      <c r="F15" s="199"/>
      <c r="G15" s="6" t="s">
        <v>16</v>
      </c>
    </row>
    <row r="16" spans="1:7" ht="12" customHeight="1" x14ac:dyDescent="0.25">
      <c r="A16" s="2"/>
      <c r="B16" s="149"/>
      <c r="C16" s="40"/>
      <c r="D16" s="41"/>
      <c r="E16" s="42"/>
      <c r="F16" s="43"/>
      <c r="G16" s="44"/>
    </row>
    <row r="17" spans="1:7" ht="12" customHeight="1" x14ac:dyDescent="0.25">
      <c r="A17" s="8"/>
      <c r="B17" s="190" t="s">
        <v>17</v>
      </c>
      <c r="C17" s="191"/>
      <c r="D17" s="191"/>
      <c r="E17" s="191"/>
      <c r="F17" s="191"/>
      <c r="G17" s="191"/>
    </row>
    <row r="18" spans="1:7" ht="12" customHeight="1" x14ac:dyDescent="0.25">
      <c r="A18" s="2"/>
      <c r="B18" s="45"/>
      <c r="C18" s="46"/>
      <c r="D18" s="46"/>
      <c r="E18" s="47"/>
      <c r="F18" s="48"/>
      <c r="G18" s="48"/>
    </row>
    <row r="19" spans="1:7" ht="12" customHeight="1" x14ac:dyDescent="0.25">
      <c r="A19" s="4"/>
      <c r="B19" s="49" t="s">
        <v>18</v>
      </c>
      <c r="C19" s="50"/>
      <c r="D19" s="51"/>
      <c r="E19" s="52"/>
      <c r="F19" s="51"/>
      <c r="G19" s="51"/>
    </row>
    <row r="20" spans="1:7" ht="24" customHeight="1" x14ac:dyDescent="0.25">
      <c r="A20" s="8"/>
      <c r="B20" s="53" t="s">
        <v>19</v>
      </c>
      <c r="C20" s="53" t="s">
        <v>20</v>
      </c>
      <c r="D20" s="53" t="s">
        <v>21</v>
      </c>
      <c r="E20" s="53" t="s">
        <v>22</v>
      </c>
      <c r="F20" s="53" t="s">
        <v>23</v>
      </c>
      <c r="G20" s="53" t="s">
        <v>24</v>
      </c>
    </row>
    <row r="21" spans="1:7" s="1" customFormat="1" ht="12.75" customHeight="1" x14ac:dyDescent="0.25">
      <c r="A21" s="8"/>
      <c r="B21" s="35" t="s">
        <v>25</v>
      </c>
      <c r="C21" s="9" t="s">
        <v>26</v>
      </c>
      <c r="D21" s="10">
        <v>1</v>
      </c>
      <c r="E21" s="9" t="s">
        <v>27</v>
      </c>
      <c r="F21" s="7">
        <v>20000</v>
      </c>
      <c r="G21" s="7">
        <f>(D21*F21)</f>
        <v>20000</v>
      </c>
    </row>
    <row r="22" spans="1:7" s="1" customFormat="1" ht="12.75" customHeight="1" x14ac:dyDescent="0.25">
      <c r="A22" s="8"/>
      <c r="B22" s="11" t="s">
        <v>28</v>
      </c>
      <c r="C22" s="12"/>
      <c r="D22" s="12"/>
      <c r="E22" s="12"/>
      <c r="F22" s="13"/>
      <c r="G22" s="14">
        <f>SUM(G21:G21)</f>
        <v>20000</v>
      </c>
    </row>
    <row r="23" spans="1:7" s="1" customFormat="1" ht="12" customHeight="1" x14ac:dyDescent="0.25">
      <c r="A23" s="2"/>
      <c r="B23" s="45"/>
      <c r="C23" s="48"/>
      <c r="D23" s="48"/>
      <c r="E23" s="47"/>
      <c r="F23" s="54"/>
      <c r="G23" s="54"/>
    </row>
    <row r="24" spans="1:7" s="1" customFormat="1" ht="12" customHeight="1" x14ac:dyDescent="0.25">
      <c r="A24" s="4"/>
      <c r="B24" s="173" t="s">
        <v>29</v>
      </c>
      <c r="C24" s="174"/>
      <c r="D24" s="175"/>
      <c r="E24" s="175"/>
      <c r="F24" s="176"/>
      <c r="G24" s="176"/>
    </row>
    <row r="25" spans="1:7" s="1" customFormat="1" ht="24" customHeight="1" x14ac:dyDescent="0.25">
      <c r="A25" s="20"/>
      <c r="B25" s="177" t="s">
        <v>19</v>
      </c>
      <c r="C25" s="178" t="s">
        <v>20</v>
      </c>
      <c r="D25" s="178" t="s">
        <v>21</v>
      </c>
      <c r="E25" s="177" t="s">
        <v>22</v>
      </c>
      <c r="F25" s="178" t="s">
        <v>23</v>
      </c>
      <c r="G25" s="177" t="s">
        <v>24</v>
      </c>
    </row>
    <row r="26" spans="1:7" s="1" customFormat="1" ht="12" customHeight="1" x14ac:dyDescent="0.25">
      <c r="A26" s="20"/>
      <c r="B26" s="23"/>
      <c r="C26" s="24"/>
      <c r="D26" s="24"/>
      <c r="E26" s="24"/>
      <c r="F26" s="25"/>
      <c r="G26" s="25"/>
    </row>
    <row r="27" spans="1:7" s="1" customFormat="1" ht="12" customHeight="1" x14ac:dyDescent="0.25">
      <c r="A27" s="20"/>
      <c r="B27" s="55" t="s">
        <v>30</v>
      </c>
      <c r="C27" s="56"/>
      <c r="D27" s="56"/>
      <c r="E27" s="56"/>
      <c r="F27" s="57"/>
      <c r="G27" s="58"/>
    </row>
    <row r="28" spans="1:7" s="1" customFormat="1" ht="12" customHeight="1" x14ac:dyDescent="0.25">
      <c r="A28" s="2"/>
      <c r="B28" s="59"/>
      <c r="C28" s="60"/>
      <c r="D28" s="60"/>
      <c r="E28" s="61"/>
      <c r="F28" s="62"/>
      <c r="G28" s="62"/>
    </row>
    <row r="29" spans="1:7" s="1" customFormat="1" ht="12" customHeight="1" x14ac:dyDescent="0.25">
      <c r="A29" s="4"/>
      <c r="B29" s="173" t="s">
        <v>31</v>
      </c>
      <c r="C29" s="174"/>
      <c r="D29" s="175"/>
      <c r="E29" s="175"/>
      <c r="F29" s="176"/>
      <c r="G29" s="176"/>
    </row>
    <row r="30" spans="1:7" s="1" customFormat="1" ht="24" customHeight="1" x14ac:dyDescent="0.25">
      <c r="A30" s="20"/>
      <c r="B30" s="177" t="s">
        <v>19</v>
      </c>
      <c r="C30" s="177" t="s">
        <v>20</v>
      </c>
      <c r="D30" s="177" t="s">
        <v>21</v>
      </c>
      <c r="E30" s="177" t="s">
        <v>22</v>
      </c>
      <c r="F30" s="178" t="s">
        <v>23</v>
      </c>
      <c r="G30" s="177" t="s">
        <v>24</v>
      </c>
    </row>
    <row r="31" spans="1:7" s="142" customFormat="1" ht="15" x14ac:dyDescent="0.25">
      <c r="A31" s="136"/>
      <c r="B31" s="185" t="s">
        <v>90</v>
      </c>
      <c r="C31" s="186" t="s">
        <v>32</v>
      </c>
      <c r="D31" s="187">
        <v>3.125E-2</v>
      </c>
      <c r="E31" s="188" t="s">
        <v>33</v>
      </c>
      <c r="F31" s="189">
        <v>480000</v>
      </c>
      <c r="G31" s="189">
        <f t="shared" ref="G31:G41" si="0">(D31*F31)</f>
        <v>15000</v>
      </c>
    </row>
    <row r="32" spans="1:7" s="142" customFormat="1" ht="12.75" customHeight="1" x14ac:dyDescent="0.25">
      <c r="A32" s="136"/>
      <c r="B32" s="137" t="s">
        <v>87</v>
      </c>
      <c r="C32" s="138" t="s">
        <v>32</v>
      </c>
      <c r="D32" s="152">
        <v>6.25E-2</v>
      </c>
      <c r="E32" s="140" t="s">
        <v>27</v>
      </c>
      <c r="F32" s="141">
        <v>432000</v>
      </c>
      <c r="G32" s="141">
        <f t="shared" si="0"/>
        <v>27000</v>
      </c>
    </row>
    <row r="33" spans="1:11" s="142" customFormat="1" ht="12.75" customHeight="1" x14ac:dyDescent="0.25">
      <c r="A33" s="136"/>
      <c r="B33" s="137" t="s">
        <v>86</v>
      </c>
      <c r="C33" s="138" t="s">
        <v>32</v>
      </c>
      <c r="D33" s="152">
        <v>6.25E-2</v>
      </c>
      <c r="E33" s="140" t="s">
        <v>27</v>
      </c>
      <c r="F33" s="141">
        <v>432000</v>
      </c>
      <c r="G33" s="141">
        <f t="shared" si="0"/>
        <v>27000</v>
      </c>
    </row>
    <row r="34" spans="1:11" s="142" customFormat="1" ht="12.75" customHeight="1" x14ac:dyDescent="0.25">
      <c r="A34" s="136"/>
      <c r="B34" s="137" t="s">
        <v>88</v>
      </c>
      <c r="C34" s="138" t="s">
        <v>32</v>
      </c>
      <c r="D34" s="152">
        <v>6.25E-2</v>
      </c>
      <c r="E34" s="140" t="s">
        <v>27</v>
      </c>
      <c r="F34" s="141">
        <v>256000</v>
      </c>
      <c r="G34" s="141">
        <f t="shared" si="0"/>
        <v>16000</v>
      </c>
      <c r="K34" s="143"/>
    </row>
    <row r="35" spans="1:11" s="142" customFormat="1" ht="12.75" customHeight="1" x14ac:dyDescent="0.25">
      <c r="A35" s="136"/>
      <c r="B35" s="137" t="s">
        <v>82</v>
      </c>
      <c r="C35" s="138" t="s">
        <v>32</v>
      </c>
      <c r="D35" s="152">
        <v>6.25E-2</v>
      </c>
      <c r="E35" s="140" t="s">
        <v>27</v>
      </c>
      <c r="F35" s="141">
        <v>400000</v>
      </c>
      <c r="G35" s="141">
        <f t="shared" si="0"/>
        <v>25000</v>
      </c>
    </row>
    <row r="36" spans="1:11" s="142" customFormat="1" ht="12" customHeight="1" x14ac:dyDescent="0.25">
      <c r="A36" s="136"/>
      <c r="B36" s="137" t="s">
        <v>95</v>
      </c>
      <c r="C36" s="138" t="s">
        <v>32</v>
      </c>
      <c r="D36" s="152">
        <v>4.1666000000000002E-2</v>
      </c>
      <c r="E36" s="140" t="s">
        <v>27</v>
      </c>
      <c r="F36" s="141">
        <v>480000</v>
      </c>
      <c r="G36" s="141">
        <f t="shared" si="0"/>
        <v>19999.68</v>
      </c>
    </row>
    <row r="37" spans="1:11" s="142" customFormat="1" ht="12" customHeight="1" x14ac:dyDescent="0.25">
      <c r="A37" s="136"/>
      <c r="B37" s="137" t="s">
        <v>91</v>
      </c>
      <c r="C37" s="138" t="s">
        <v>32</v>
      </c>
      <c r="D37" s="152">
        <v>3.125E-2</v>
      </c>
      <c r="E37" s="140" t="s">
        <v>76</v>
      </c>
      <c r="F37" s="141">
        <v>480000</v>
      </c>
      <c r="G37" s="141">
        <f t="shared" si="0"/>
        <v>15000</v>
      </c>
    </row>
    <row r="38" spans="1:11" s="142" customFormat="1" ht="12.75" customHeight="1" x14ac:dyDescent="0.25">
      <c r="A38" s="136"/>
      <c r="B38" s="137" t="s">
        <v>89</v>
      </c>
      <c r="C38" s="138" t="s">
        <v>32</v>
      </c>
      <c r="D38" s="152">
        <v>3.125E-2</v>
      </c>
      <c r="E38" s="140" t="s">
        <v>77</v>
      </c>
      <c r="F38" s="141">
        <v>384000</v>
      </c>
      <c r="G38" s="141">
        <f t="shared" si="0"/>
        <v>12000</v>
      </c>
    </row>
    <row r="39" spans="1:11" s="142" customFormat="1" ht="12.75" customHeight="1" x14ac:dyDescent="0.25">
      <c r="A39" s="136"/>
      <c r="B39" s="137" t="s">
        <v>92</v>
      </c>
      <c r="C39" s="138" t="s">
        <v>32</v>
      </c>
      <c r="D39" s="152">
        <v>3.125E-2</v>
      </c>
      <c r="E39" s="140" t="s">
        <v>34</v>
      </c>
      <c r="F39" s="141">
        <v>480000</v>
      </c>
      <c r="G39" s="141">
        <f t="shared" si="0"/>
        <v>15000</v>
      </c>
    </row>
    <row r="40" spans="1:11" s="142" customFormat="1" ht="12.75" customHeight="1" x14ac:dyDescent="0.25">
      <c r="A40" s="136"/>
      <c r="B40" s="137" t="s">
        <v>93</v>
      </c>
      <c r="C40" s="138" t="s">
        <v>32</v>
      </c>
      <c r="D40" s="152">
        <v>3.125E-2</v>
      </c>
      <c r="E40" s="140" t="s">
        <v>34</v>
      </c>
      <c r="F40" s="141">
        <v>480000</v>
      </c>
      <c r="G40" s="141">
        <f t="shared" si="0"/>
        <v>15000</v>
      </c>
    </row>
    <row r="41" spans="1:11" s="142" customFormat="1" ht="12.75" customHeight="1" x14ac:dyDescent="0.25">
      <c r="A41" s="136"/>
      <c r="B41" s="137" t="s">
        <v>94</v>
      </c>
      <c r="C41" s="138" t="s">
        <v>32</v>
      </c>
      <c r="D41" s="139">
        <v>0.125</v>
      </c>
      <c r="E41" s="140" t="s">
        <v>35</v>
      </c>
      <c r="F41" s="141">
        <v>640000</v>
      </c>
      <c r="G41" s="141">
        <f t="shared" si="0"/>
        <v>80000</v>
      </c>
    </row>
    <row r="42" spans="1:11" s="1" customFormat="1" ht="12.75" customHeight="1" x14ac:dyDescent="0.25">
      <c r="A42" s="4"/>
      <c r="B42" s="15" t="s">
        <v>36</v>
      </c>
      <c r="C42" s="16"/>
      <c r="D42" s="129"/>
      <c r="E42" s="129"/>
      <c r="F42" s="129"/>
      <c r="G42" s="130">
        <f>SUM(G31:G41)</f>
        <v>266999.67999999999</v>
      </c>
    </row>
    <row r="43" spans="1:11" s="1" customFormat="1" ht="12" customHeight="1" x14ac:dyDescent="0.25">
      <c r="A43" s="2"/>
      <c r="B43" s="63"/>
      <c r="C43" s="64"/>
      <c r="D43" s="131"/>
      <c r="E43" s="131"/>
      <c r="F43" s="132"/>
      <c r="G43" s="132"/>
    </row>
    <row r="44" spans="1:11" s="1" customFormat="1" ht="12" customHeight="1" x14ac:dyDescent="0.25">
      <c r="A44" s="4"/>
      <c r="B44" s="173" t="s">
        <v>37</v>
      </c>
      <c r="C44" s="174"/>
      <c r="D44" s="179"/>
      <c r="E44" s="179"/>
      <c r="F44" s="179"/>
      <c r="G44" s="179"/>
    </row>
    <row r="45" spans="1:11" s="1" customFormat="1" ht="24" customHeight="1" x14ac:dyDescent="0.25">
      <c r="A45" s="20"/>
      <c r="B45" s="178" t="s">
        <v>38</v>
      </c>
      <c r="C45" s="178" t="s">
        <v>39</v>
      </c>
      <c r="D45" s="184" t="s">
        <v>40</v>
      </c>
      <c r="E45" s="184" t="s">
        <v>22</v>
      </c>
      <c r="F45" s="184" t="s">
        <v>23</v>
      </c>
      <c r="G45" s="184" t="s">
        <v>24</v>
      </c>
      <c r="K45" s="22"/>
    </row>
    <row r="46" spans="1:11" s="1" customFormat="1" ht="12.75" customHeight="1" x14ac:dyDescent="0.25">
      <c r="A46" s="8"/>
      <c r="B46" s="180" t="s">
        <v>41</v>
      </c>
      <c r="C46" s="181" t="s">
        <v>42</v>
      </c>
      <c r="D46" s="182">
        <v>150</v>
      </c>
      <c r="E46" s="183" t="s">
        <v>27</v>
      </c>
      <c r="F46" s="166">
        <v>400</v>
      </c>
      <c r="G46" s="166">
        <f>(D46*F46)</f>
        <v>60000</v>
      </c>
      <c r="I46" s="26"/>
    </row>
    <row r="47" spans="1:11" s="1" customFormat="1" ht="12.75" customHeight="1" x14ac:dyDescent="0.25">
      <c r="A47" s="8"/>
      <c r="B47" s="27" t="s">
        <v>96</v>
      </c>
      <c r="C47" s="134" t="s">
        <v>83</v>
      </c>
      <c r="D47" s="135">
        <v>0.12</v>
      </c>
      <c r="E47" s="5" t="s">
        <v>27</v>
      </c>
      <c r="F47" s="128">
        <v>126070</v>
      </c>
      <c r="G47" s="128">
        <f>(D47*F47)</f>
        <v>15128.4</v>
      </c>
      <c r="I47" s="26"/>
    </row>
    <row r="48" spans="1:11" s="1" customFormat="1" ht="12.75" customHeight="1" x14ac:dyDescent="0.25">
      <c r="A48" s="8"/>
      <c r="B48" s="27" t="s">
        <v>97</v>
      </c>
      <c r="C48" s="134" t="s">
        <v>83</v>
      </c>
      <c r="D48" s="135">
        <v>0.05</v>
      </c>
      <c r="E48" s="5" t="s">
        <v>27</v>
      </c>
      <c r="F48" s="128">
        <v>54000</v>
      </c>
      <c r="G48" s="128">
        <f>(D48*F48)</f>
        <v>2700</v>
      </c>
      <c r="I48" s="26"/>
    </row>
    <row r="49" spans="1:9" s="1" customFormat="1" ht="12.75" customHeight="1" x14ac:dyDescent="0.25">
      <c r="A49" s="8"/>
      <c r="B49" s="27" t="s">
        <v>43</v>
      </c>
      <c r="C49" s="134" t="s">
        <v>42</v>
      </c>
      <c r="D49" s="135">
        <v>200</v>
      </c>
      <c r="E49" s="5" t="s">
        <v>27</v>
      </c>
      <c r="F49" s="128">
        <v>780</v>
      </c>
      <c r="G49" s="128">
        <f>(D49*F49)</f>
        <v>156000</v>
      </c>
      <c r="I49" s="26"/>
    </row>
    <row r="50" spans="1:9" s="1" customFormat="1" ht="12.75" customHeight="1" x14ac:dyDescent="0.25">
      <c r="A50" s="8"/>
      <c r="B50" s="27" t="s">
        <v>84</v>
      </c>
      <c r="C50" s="134" t="s">
        <v>42</v>
      </c>
      <c r="D50" s="135">
        <v>300</v>
      </c>
      <c r="E50" s="5" t="s">
        <v>27</v>
      </c>
      <c r="F50" s="128">
        <v>800</v>
      </c>
      <c r="G50" s="128">
        <f>(D50*F50)</f>
        <v>240000</v>
      </c>
      <c r="I50" s="26"/>
    </row>
    <row r="51" spans="1:9" s="1" customFormat="1" ht="12.75" customHeight="1" x14ac:dyDescent="0.25">
      <c r="A51" s="8"/>
      <c r="B51" s="27" t="s">
        <v>44</v>
      </c>
      <c r="C51" s="134" t="s">
        <v>42</v>
      </c>
      <c r="D51" s="135">
        <v>100</v>
      </c>
      <c r="E51" s="6" t="s">
        <v>76</v>
      </c>
      <c r="F51" s="128">
        <v>735</v>
      </c>
      <c r="G51" s="128">
        <f t="shared" ref="G51:G56" si="1">(D51*F51)</f>
        <v>73500</v>
      </c>
      <c r="I51" s="26"/>
    </row>
    <row r="52" spans="1:9" s="1" customFormat="1" ht="12.75" customHeight="1" x14ac:dyDescent="0.25">
      <c r="A52" s="8"/>
      <c r="B52" s="27" t="s">
        <v>98</v>
      </c>
      <c r="C52" s="134" t="s">
        <v>83</v>
      </c>
      <c r="D52" s="135">
        <v>3</v>
      </c>
      <c r="E52" s="5" t="s">
        <v>27</v>
      </c>
      <c r="F52" s="128">
        <v>10825</v>
      </c>
      <c r="G52" s="128">
        <f t="shared" si="1"/>
        <v>32475</v>
      </c>
      <c r="I52" s="26"/>
    </row>
    <row r="53" spans="1:9" s="1" customFormat="1" ht="12.75" customHeight="1" x14ac:dyDescent="0.25">
      <c r="A53" s="8"/>
      <c r="B53" s="27" t="s">
        <v>99</v>
      </c>
      <c r="C53" s="134" t="s">
        <v>70</v>
      </c>
      <c r="D53" s="135">
        <v>1</v>
      </c>
      <c r="E53" s="5" t="s">
        <v>77</v>
      </c>
      <c r="F53" s="128">
        <v>1084</v>
      </c>
      <c r="G53" s="128">
        <f t="shared" si="1"/>
        <v>1084</v>
      </c>
      <c r="I53" s="26"/>
    </row>
    <row r="54" spans="1:9" s="1" customFormat="1" ht="12.75" customHeight="1" x14ac:dyDescent="0.25">
      <c r="A54" s="8"/>
      <c r="B54" s="27" t="s">
        <v>100</v>
      </c>
      <c r="C54" s="134" t="s">
        <v>83</v>
      </c>
      <c r="D54" s="135">
        <v>1</v>
      </c>
      <c r="E54" s="5" t="s">
        <v>77</v>
      </c>
      <c r="F54" s="128">
        <v>21100</v>
      </c>
      <c r="G54" s="128">
        <f t="shared" si="1"/>
        <v>21100</v>
      </c>
      <c r="I54" s="26"/>
    </row>
    <row r="55" spans="1:9" s="1" customFormat="1" ht="12.75" customHeight="1" x14ac:dyDescent="0.25">
      <c r="A55" s="8"/>
      <c r="B55" s="27" t="s">
        <v>108</v>
      </c>
      <c r="C55" s="134" t="s">
        <v>101</v>
      </c>
      <c r="D55" s="135">
        <v>0.4</v>
      </c>
      <c r="E55" s="5" t="s">
        <v>34</v>
      </c>
      <c r="F55" s="128">
        <v>19713</v>
      </c>
      <c r="G55" s="128">
        <f t="shared" si="1"/>
        <v>7885.2000000000007</v>
      </c>
      <c r="I55" s="26"/>
    </row>
    <row r="56" spans="1:9" s="1" customFormat="1" ht="12.75" customHeight="1" x14ac:dyDescent="0.25">
      <c r="A56" s="8"/>
      <c r="B56" s="157" t="s">
        <v>109</v>
      </c>
      <c r="C56" s="158" t="s">
        <v>83</v>
      </c>
      <c r="D56" s="159">
        <v>0.5</v>
      </c>
      <c r="E56" s="160" t="s">
        <v>34</v>
      </c>
      <c r="F56" s="161">
        <v>41814</v>
      </c>
      <c r="G56" s="161">
        <f t="shared" si="1"/>
        <v>20907</v>
      </c>
      <c r="I56" s="26"/>
    </row>
    <row r="57" spans="1:9" s="1" customFormat="1" ht="13.5" customHeight="1" x14ac:dyDescent="0.25">
      <c r="A57" s="4"/>
      <c r="B57" s="153" t="s">
        <v>45</v>
      </c>
      <c r="C57" s="154"/>
      <c r="D57" s="155"/>
      <c r="E57" s="155"/>
      <c r="F57" s="155"/>
      <c r="G57" s="156">
        <f>SUM(G46:G56)</f>
        <v>630779.6</v>
      </c>
    </row>
    <row r="58" spans="1:9" s="1" customFormat="1" ht="12" customHeight="1" x14ac:dyDescent="0.25">
      <c r="A58" s="2"/>
      <c r="B58" s="63"/>
      <c r="C58" s="64"/>
      <c r="D58" s="64"/>
      <c r="E58" s="65"/>
      <c r="F58" s="66"/>
      <c r="G58" s="66"/>
    </row>
    <row r="59" spans="1:9" s="1" customFormat="1" ht="12" customHeight="1" x14ac:dyDescent="0.25">
      <c r="A59" s="4"/>
      <c r="B59" s="173" t="s">
        <v>46</v>
      </c>
      <c r="C59" s="174"/>
      <c r="D59" s="175"/>
      <c r="E59" s="175"/>
      <c r="F59" s="176"/>
      <c r="G59" s="176"/>
    </row>
    <row r="60" spans="1:9" s="1" customFormat="1" ht="24" customHeight="1" x14ac:dyDescent="0.25">
      <c r="A60" s="20"/>
      <c r="B60" s="177" t="s">
        <v>47</v>
      </c>
      <c r="C60" s="178" t="s">
        <v>39</v>
      </c>
      <c r="D60" s="178" t="s">
        <v>40</v>
      </c>
      <c r="E60" s="177" t="s">
        <v>22</v>
      </c>
      <c r="F60" s="178" t="s">
        <v>23</v>
      </c>
      <c r="G60" s="177" t="s">
        <v>24</v>
      </c>
    </row>
    <row r="61" spans="1:9" s="1" customFormat="1" ht="15" x14ac:dyDescent="0.25">
      <c r="A61" s="20"/>
      <c r="B61" s="167" t="s">
        <v>102</v>
      </c>
      <c r="C61" s="168" t="s">
        <v>70</v>
      </c>
      <c r="D61" s="170">
        <v>1</v>
      </c>
      <c r="E61" s="172" t="s">
        <v>104</v>
      </c>
      <c r="F61" s="170">
        <v>33000</v>
      </c>
      <c r="G61" s="166">
        <f t="shared" ref="G61:G62" si="2">D61*F61</f>
        <v>33000</v>
      </c>
    </row>
    <row r="62" spans="1:9" s="1" customFormat="1" ht="15" x14ac:dyDescent="0.25">
      <c r="A62" s="20"/>
      <c r="B62" s="167" t="s">
        <v>103</v>
      </c>
      <c r="C62" s="168" t="s">
        <v>70</v>
      </c>
      <c r="D62" s="170">
        <v>1</v>
      </c>
      <c r="E62" s="172" t="s">
        <v>105</v>
      </c>
      <c r="F62" s="170">
        <v>20000</v>
      </c>
      <c r="G62" s="166">
        <f t="shared" si="2"/>
        <v>20000</v>
      </c>
    </row>
    <row r="63" spans="1:9" s="1" customFormat="1" ht="12.75" customHeight="1" x14ac:dyDescent="0.25">
      <c r="A63" s="8"/>
      <c r="B63" s="164" t="s">
        <v>78</v>
      </c>
      <c r="C63" s="165" t="s">
        <v>70</v>
      </c>
      <c r="D63" s="169">
        <f>(55*100)/25</f>
        <v>220</v>
      </c>
      <c r="E63" s="171" t="s">
        <v>35</v>
      </c>
      <c r="F63" s="169">
        <v>110</v>
      </c>
      <c r="G63" s="166">
        <f>D63*F63</f>
        <v>24200</v>
      </c>
    </row>
    <row r="64" spans="1:9" s="1" customFormat="1" ht="13.5" customHeight="1" x14ac:dyDescent="0.25">
      <c r="A64" s="4"/>
      <c r="B64" s="36"/>
      <c r="C64" s="37"/>
      <c r="D64" s="37"/>
      <c r="E64" s="37"/>
      <c r="F64" s="38"/>
      <c r="G64" s="39">
        <f>SUM(G61:G63)</f>
        <v>77200</v>
      </c>
    </row>
    <row r="65" spans="1:7" s="1" customFormat="1" ht="12" customHeight="1" x14ac:dyDescent="0.25">
      <c r="A65" s="2"/>
      <c r="B65" s="67"/>
      <c r="C65" s="67"/>
      <c r="D65" s="67"/>
      <c r="E65" s="68"/>
      <c r="F65" s="69"/>
      <c r="G65" s="69"/>
    </row>
    <row r="66" spans="1:7" s="1" customFormat="1" ht="12" customHeight="1" x14ac:dyDescent="0.25">
      <c r="A66" s="20"/>
      <c r="B66" s="70" t="s">
        <v>48</v>
      </c>
      <c r="C66" s="71"/>
      <c r="D66" s="71"/>
      <c r="E66" s="72"/>
      <c r="F66" s="71"/>
      <c r="G66" s="73">
        <f>G22+G42+G57+G64</f>
        <v>994979.28</v>
      </c>
    </row>
    <row r="67" spans="1:7" s="1" customFormat="1" ht="12" customHeight="1" x14ac:dyDescent="0.25">
      <c r="A67" s="20"/>
      <c r="B67" s="74" t="s">
        <v>49</v>
      </c>
      <c r="C67" s="75"/>
      <c r="D67" s="75"/>
      <c r="E67" s="76"/>
      <c r="F67" s="75"/>
      <c r="G67" s="77">
        <f>G66*0.05</f>
        <v>49748.964000000007</v>
      </c>
    </row>
    <row r="68" spans="1:7" s="1" customFormat="1" ht="12" customHeight="1" x14ac:dyDescent="0.25">
      <c r="A68" s="20"/>
      <c r="B68" s="78" t="s">
        <v>50</v>
      </c>
      <c r="C68" s="79"/>
      <c r="D68" s="79"/>
      <c r="E68" s="80"/>
      <c r="F68" s="79"/>
      <c r="G68" s="81">
        <f>G67+G66</f>
        <v>1044728.2440000001</v>
      </c>
    </row>
    <row r="69" spans="1:7" s="1" customFormat="1" ht="12" customHeight="1" x14ac:dyDescent="0.25">
      <c r="A69" s="20"/>
      <c r="B69" s="74" t="s">
        <v>51</v>
      </c>
      <c r="C69" s="75"/>
      <c r="D69" s="75"/>
      <c r="E69" s="76"/>
      <c r="F69" s="75"/>
      <c r="G69" s="77">
        <f>G12</f>
        <v>1500000</v>
      </c>
    </row>
    <row r="70" spans="1:7" s="1" customFormat="1" ht="12" customHeight="1" x14ac:dyDescent="0.25">
      <c r="A70" s="20"/>
      <c r="B70" s="82" t="s">
        <v>52</v>
      </c>
      <c r="C70" s="83"/>
      <c r="D70" s="83"/>
      <c r="E70" s="84"/>
      <c r="F70" s="83"/>
      <c r="G70" s="85">
        <f>G69-G68</f>
        <v>455271.75599999994</v>
      </c>
    </row>
    <row r="71" spans="1:7" s="1" customFormat="1" ht="12" customHeight="1" x14ac:dyDescent="0.25">
      <c r="A71" s="20"/>
      <c r="B71" s="86" t="s">
        <v>74</v>
      </c>
      <c r="C71" s="87"/>
      <c r="D71" s="87"/>
      <c r="E71" s="88"/>
      <c r="F71" s="87"/>
      <c r="G71" s="89"/>
    </row>
    <row r="72" spans="1:7" s="1" customFormat="1" ht="12.75" customHeight="1" thickBot="1" x14ac:dyDescent="0.3">
      <c r="A72" s="20"/>
      <c r="B72" s="90"/>
      <c r="C72" s="87"/>
      <c r="D72" s="87"/>
      <c r="E72" s="88"/>
      <c r="F72" s="87"/>
      <c r="G72" s="89"/>
    </row>
    <row r="73" spans="1:7" s="1" customFormat="1" ht="12" customHeight="1" x14ac:dyDescent="0.25">
      <c r="A73" s="20"/>
      <c r="B73" s="91" t="s">
        <v>75</v>
      </c>
      <c r="C73" s="92"/>
      <c r="D73" s="92"/>
      <c r="E73" s="93"/>
      <c r="F73" s="94"/>
      <c r="G73" s="89"/>
    </row>
    <row r="74" spans="1:7" s="1" customFormat="1" ht="12" customHeight="1" x14ac:dyDescent="0.25">
      <c r="A74" s="20"/>
      <c r="B74" s="95" t="s">
        <v>53</v>
      </c>
      <c r="C74" s="96"/>
      <c r="D74" s="96"/>
      <c r="E74" s="97"/>
      <c r="F74" s="98"/>
      <c r="G74" s="89"/>
    </row>
    <row r="75" spans="1:7" s="1" customFormat="1" ht="12" customHeight="1" x14ac:dyDescent="0.25">
      <c r="A75" s="20"/>
      <c r="B75" s="95" t="s">
        <v>54</v>
      </c>
      <c r="C75" s="96"/>
      <c r="D75" s="96"/>
      <c r="E75" s="97"/>
      <c r="F75" s="98"/>
      <c r="G75" s="89"/>
    </row>
    <row r="76" spans="1:7" s="1" customFormat="1" ht="12" customHeight="1" x14ac:dyDescent="0.25">
      <c r="A76" s="20"/>
      <c r="B76" s="95" t="s">
        <v>55</v>
      </c>
      <c r="C76" s="96"/>
      <c r="D76" s="96"/>
      <c r="E76" s="97"/>
      <c r="F76" s="98"/>
      <c r="G76" s="89"/>
    </row>
    <row r="77" spans="1:7" s="1" customFormat="1" ht="12" customHeight="1" x14ac:dyDescent="0.25">
      <c r="A77" s="20"/>
      <c r="B77" s="95" t="s">
        <v>56</v>
      </c>
      <c r="C77" s="96"/>
      <c r="D77" s="96"/>
      <c r="E77" s="97"/>
      <c r="F77" s="98"/>
      <c r="G77" s="89"/>
    </row>
    <row r="78" spans="1:7" s="1" customFormat="1" ht="12" customHeight="1" x14ac:dyDescent="0.25">
      <c r="A78" s="20"/>
      <c r="B78" s="95" t="s">
        <v>57</v>
      </c>
      <c r="C78" s="96"/>
      <c r="D78" s="96"/>
      <c r="E78" s="97"/>
      <c r="F78" s="98"/>
      <c r="G78" s="89"/>
    </row>
    <row r="79" spans="1:7" s="1" customFormat="1" ht="12.75" customHeight="1" thickBot="1" x14ac:dyDescent="0.3">
      <c r="A79" s="20"/>
      <c r="B79" s="99" t="s">
        <v>58</v>
      </c>
      <c r="C79" s="100"/>
      <c r="D79" s="100"/>
      <c r="E79" s="101"/>
      <c r="F79" s="102"/>
      <c r="G79" s="89"/>
    </row>
    <row r="80" spans="1:7" s="1" customFormat="1" ht="12.75" customHeight="1" x14ac:dyDescent="0.25">
      <c r="A80" s="20"/>
      <c r="B80" s="90"/>
      <c r="C80" s="96"/>
      <c r="D80" s="96"/>
      <c r="E80" s="97"/>
      <c r="F80" s="96"/>
      <c r="G80" s="89"/>
    </row>
    <row r="81" spans="1:7" s="1" customFormat="1" ht="15" customHeight="1" thickBot="1" x14ac:dyDescent="0.3">
      <c r="A81" s="20"/>
      <c r="B81" s="192" t="s">
        <v>59</v>
      </c>
      <c r="C81" s="193"/>
      <c r="D81" s="103"/>
      <c r="E81" s="104"/>
      <c r="F81" s="105"/>
      <c r="G81" s="89"/>
    </row>
    <row r="82" spans="1:7" s="1" customFormat="1" ht="12" customHeight="1" x14ac:dyDescent="0.25">
      <c r="A82" s="20"/>
      <c r="B82" s="106" t="s">
        <v>47</v>
      </c>
      <c r="C82" s="107" t="s">
        <v>79</v>
      </c>
      <c r="D82" s="108" t="s">
        <v>60</v>
      </c>
      <c r="E82" s="104"/>
      <c r="F82" s="105"/>
      <c r="G82" s="89"/>
    </row>
    <row r="83" spans="1:7" s="1" customFormat="1" ht="12" customHeight="1" x14ac:dyDescent="0.25">
      <c r="A83" s="20"/>
      <c r="B83" s="109" t="s">
        <v>61</v>
      </c>
      <c r="C83" s="110">
        <f>G22</f>
        <v>20000</v>
      </c>
      <c r="D83" s="111">
        <f>(C83/C89)</f>
        <v>1.9143734377683772E-2</v>
      </c>
      <c r="E83" s="104"/>
      <c r="F83" s="105"/>
      <c r="G83" s="89"/>
    </row>
    <row r="84" spans="1:7" s="1" customFormat="1" ht="12" customHeight="1" x14ac:dyDescent="0.25">
      <c r="A84" s="20"/>
      <c r="B84" s="109" t="s">
        <v>62</v>
      </c>
      <c r="C84" s="110">
        <f>G27</f>
        <v>0</v>
      </c>
      <c r="D84" s="111">
        <f>C84/C89</f>
        <v>0</v>
      </c>
      <c r="E84" s="104"/>
      <c r="F84" s="105"/>
      <c r="G84" s="89"/>
    </row>
    <row r="85" spans="1:7" s="1" customFormat="1" ht="12" customHeight="1" x14ac:dyDescent="0.25">
      <c r="A85" s="20"/>
      <c r="B85" s="109" t="s">
        <v>63</v>
      </c>
      <c r="C85" s="110">
        <f>G42</f>
        <v>266999.67999999999</v>
      </c>
      <c r="D85" s="111">
        <f>C85/C89</f>
        <v>0.25556854764232828</v>
      </c>
      <c r="E85" s="104"/>
      <c r="F85" s="105"/>
      <c r="G85" s="89"/>
    </row>
    <row r="86" spans="1:7" s="1" customFormat="1" ht="12" customHeight="1" x14ac:dyDescent="0.25">
      <c r="A86" s="20"/>
      <c r="B86" s="109" t="s">
        <v>38</v>
      </c>
      <c r="C86" s="110">
        <f>G57</f>
        <v>630779.6</v>
      </c>
      <c r="D86" s="111">
        <f>C86/C89</f>
        <v>0.60377385566308084</v>
      </c>
      <c r="E86" s="104"/>
      <c r="F86" s="105"/>
      <c r="G86" s="89"/>
    </row>
    <row r="87" spans="1:7" s="1" customFormat="1" ht="12" customHeight="1" x14ac:dyDescent="0.25">
      <c r="A87" s="20"/>
      <c r="B87" s="109" t="s">
        <v>64</v>
      </c>
      <c r="C87" s="112">
        <f>G64</f>
        <v>77200</v>
      </c>
      <c r="D87" s="111">
        <f>C87/C89</f>
        <v>7.3894814697859357E-2</v>
      </c>
      <c r="E87" s="113"/>
      <c r="F87" s="114"/>
      <c r="G87" s="89"/>
    </row>
    <row r="88" spans="1:7" s="1" customFormat="1" ht="12" customHeight="1" x14ac:dyDescent="0.25">
      <c r="A88" s="20"/>
      <c r="B88" s="109" t="s">
        <v>65</v>
      </c>
      <c r="C88" s="112">
        <f>G67</f>
        <v>49748.964000000007</v>
      </c>
      <c r="D88" s="111">
        <f>C88/C89</f>
        <v>4.7619047619047623E-2</v>
      </c>
      <c r="E88" s="113"/>
      <c r="F88" s="114"/>
      <c r="G88" s="89"/>
    </row>
    <row r="89" spans="1:7" s="1" customFormat="1" ht="12.75" customHeight="1" thickBot="1" x14ac:dyDescent="0.3">
      <c r="A89" s="20"/>
      <c r="B89" s="115" t="s">
        <v>80</v>
      </c>
      <c r="C89" s="116">
        <f>SUM(C83:C88)</f>
        <v>1044728.2440000001</v>
      </c>
      <c r="D89" s="117">
        <f>SUM(D83:D88)</f>
        <v>1</v>
      </c>
      <c r="E89" s="113"/>
      <c r="F89" s="114"/>
      <c r="G89" s="89"/>
    </row>
    <row r="90" spans="1:7" s="1" customFormat="1" ht="12" customHeight="1" x14ac:dyDescent="0.25">
      <c r="A90" s="20"/>
      <c r="B90" s="90"/>
      <c r="C90" s="87"/>
      <c r="D90" s="87"/>
      <c r="E90" s="88"/>
      <c r="F90" s="87"/>
      <c r="G90" s="89"/>
    </row>
    <row r="91" spans="1:7" s="1" customFormat="1" ht="12.75" customHeight="1" x14ac:dyDescent="0.25">
      <c r="A91" s="20"/>
      <c r="B91" s="118"/>
      <c r="C91" s="87"/>
      <c r="D91" s="87"/>
      <c r="E91" s="88"/>
      <c r="F91" s="87"/>
      <c r="G91" s="89"/>
    </row>
    <row r="92" spans="1:7" s="1" customFormat="1" ht="12" customHeight="1" thickBot="1" x14ac:dyDescent="0.3">
      <c r="A92" s="18"/>
      <c r="B92" s="119"/>
      <c r="C92" s="120" t="s">
        <v>66</v>
      </c>
      <c r="D92" s="121"/>
      <c r="E92" s="122"/>
      <c r="F92" s="123"/>
      <c r="G92" s="89"/>
    </row>
    <row r="93" spans="1:7" s="1" customFormat="1" ht="12" customHeight="1" x14ac:dyDescent="0.25">
      <c r="A93" s="20"/>
      <c r="B93" s="124" t="s">
        <v>81</v>
      </c>
      <c r="C93" s="133">
        <v>40</v>
      </c>
      <c r="D93" s="133">
        <v>55</v>
      </c>
      <c r="E93" s="125">
        <v>60</v>
      </c>
      <c r="F93" s="126"/>
      <c r="G93" s="127"/>
    </row>
    <row r="94" spans="1:7" s="1" customFormat="1" ht="12.75" customHeight="1" thickBot="1" x14ac:dyDescent="0.3">
      <c r="A94" s="20"/>
      <c r="B94" s="115" t="s">
        <v>67</v>
      </c>
      <c r="C94" s="162">
        <f>(G68/C93)</f>
        <v>26118.206100000003</v>
      </c>
      <c r="D94" s="162">
        <f>(G68/D93)</f>
        <v>18995.058981818183</v>
      </c>
      <c r="E94" s="163">
        <f>(G68/E93)</f>
        <v>17412.1374</v>
      </c>
      <c r="F94" s="126"/>
      <c r="G94" s="127"/>
    </row>
    <row r="95" spans="1:7" s="1" customFormat="1" ht="15.6" customHeight="1" x14ac:dyDescent="0.25">
      <c r="A95" s="20"/>
      <c r="B95" s="21" t="s">
        <v>68</v>
      </c>
      <c r="C95" s="19"/>
      <c r="D95" s="19"/>
      <c r="E95" s="32"/>
      <c r="F95" s="19"/>
      <c r="G95" s="19"/>
    </row>
  </sheetData>
  <mergeCells count="8">
    <mergeCell ref="B17:G17"/>
    <mergeCell ref="B81:C81"/>
    <mergeCell ref="E9:F9"/>
    <mergeCell ref="E10:F10"/>
    <mergeCell ref="E11:F11"/>
    <mergeCell ref="E13:F13"/>
    <mergeCell ref="E14:F14"/>
    <mergeCell ref="E15:F15"/>
  </mergeCells>
  <pageMargins left="0.748031" right="0.748031" top="0.98425200000000002" bottom="0.98425200000000002" header="0" footer="0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AVENA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Zurita Mardones Cesar Daniel</cp:lastModifiedBy>
  <cp:revision/>
  <dcterms:created xsi:type="dcterms:W3CDTF">2020-11-27T12:49:26Z</dcterms:created>
  <dcterms:modified xsi:type="dcterms:W3CDTF">2023-04-27T19:00:38Z</dcterms:modified>
  <cp:category/>
  <cp:contentStatus/>
</cp:coreProperties>
</file>