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-120" yWindow="-120" windowWidth="20730" windowHeight="11160"/>
  </bookViews>
  <sheets>
    <sheet name="AV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8" i="1"/>
  <c r="G54" i="1"/>
  <c r="G38" i="1" l="1"/>
  <c r="G44" i="1"/>
  <c r="G43" i="1"/>
  <c r="G39" i="1"/>
  <c r="G53" i="1"/>
  <c r="G52" i="1"/>
  <c r="G22" i="1"/>
  <c r="C77" i="1" l="1"/>
  <c r="G21" i="1" l="1"/>
  <c r="G47" i="1"/>
  <c r="G46" i="1"/>
  <c r="G41" i="1"/>
  <c r="G12" i="1"/>
  <c r="G59" i="1" s="1"/>
  <c r="C80" i="1" l="1"/>
  <c r="G48" i="1"/>
  <c r="C79" i="1" s="1"/>
  <c r="C76" i="1"/>
  <c r="G33" i="1"/>
  <c r="C78" i="1" s="1"/>
  <c r="G56" i="1" l="1"/>
  <c r="G57" i="1" s="1"/>
  <c r="G58" i="1" l="1"/>
  <c r="G60" i="1" s="1"/>
  <c r="C81" i="1"/>
  <c r="C82" i="1" s="1"/>
  <c r="D78" i="1" s="1"/>
  <c r="C87" i="1" l="1"/>
  <c r="D87" i="1"/>
  <c r="E87" i="1"/>
  <c r="D81" i="1"/>
  <c r="D79" i="1"/>
  <c r="D76" i="1"/>
  <c r="D80" i="1"/>
  <c r="D82" i="1" l="1"/>
</calcChain>
</file>

<file path=xl/sharedStrings.xml><?xml version="1.0" encoding="utf-8"?>
<sst xmlns="http://schemas.openxmlformats.org/spreadsheetml/2006/main" count="147" uniqueCount="102">
  <si>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</si>
  <si>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</si>
  <si>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</si>
  <si>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</si>
  <si>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</si>
  <si>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</si>
  <si>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</si>
  <si>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</si>
  <si>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</si>
  <si>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</si>
  <si>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</si>
  <si>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</si>
  <si>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</si>
  <si>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</si>
  <si>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</si>
  <si>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</si>
  <si>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</si>
  <si>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</si>
  <si>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</si>
  <si>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</si>
  <si>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</si>
  <si>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</si>
  <si>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</si>
  <si>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</si>
  <si>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</si>
  <si>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</si>
  <si>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</si>
  <si>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</si>
  <si>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</si>
  <si>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</si>
  <si>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</si>
  <si>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</si>
  <si>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</si>
  <si>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</si>
  <si>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</si>
  <si>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</si>
  <si>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</si>
  <si>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</si>
  <si>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</si>
  <si>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</si>
  <si>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</si>
  <si>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</si>
  <si>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</si>
  <si>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</si>
  <si>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</si>
  <si>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</si>
  <si>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</si>
  <si>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</si>
  <si>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</si>
  <si>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</si>
  <si>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</si>
  <si>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</si>
  <si>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LOHMANN BROWN</t>
  </si>
  <si>
    <t>Bajo</t>
  </si>
  <si>
    <t>Doñihue</t>
  </si>
  <si>
    <t>Mercado local</t>
  </si>
  <si>
    <t>cantidad</t>
  </si>
  <si>
    <t xml:space="preserve">ALIMENTO </t>
  </si>
  <si>
    <t>VITAMINAS</t>
  </si>
  <si>
    <t>MINERALES</t>
  </si>
  <si>
    <t>VARIOS</t>
  </si>
  <si>
    <t>Agua</t>
  </si>
  <si>
    <t>Luz</t>
  </si>
  <si>
    <t>Lt</t>
  </si>
  <si>
    <t>kw/h</t>
  </si>
  <si>
    <t>COSTO TOTAL/Plantel</t>
  </si>
  <si>
    <t>Rendimiento (huevos/ave)</t>
  </si>
  <si>
    <t>Costo unitario ($/huevo) (*)</t>
  </si>
  <si>
    <t>$/ave</t>
  </si>
  <si>
    <t xml:space="preserve"> </t>
  </si>
  <si>
    <t xml:space="preserve">Bandejas </t>
  </si>
  <si>
    <t xml:space="preserve">unidad  </t>
  </si>
  <si>
    <t>m3</t>
  </si>
  <si>
    <t>Enero-Diciembre</t>
  </si>
  <si>
    <t>Calcio (conchuelas)</t>
  </si>
  <si>
    <t xml:space="preserve">Manejos de plantel </t>
  </si>
  <si>
    <t>Manejo Sanitario</t>
  </si>
  <si>
    <t>RENDIMIENTO(Huevos plantel 75 aves, en gallinero de 18 m2)</t>
  </si>
  <si>
    <t xml:space="preserve">Enfermedades </t>
  </si>
  <si>
    <t>Sept, Dic, Mar</t>
  </si>
  <si>
    <t xml:space="preserve">PRECIO ESPERADO ($/unidad) </t>
  </si>
  <si>
    <t>Anual</t>
  </si>
  <si>
    <t>Enero</t>
  </si>
  <si>
    <t>Todas</t>
  </si>
  <si>
    <t>COSTOS DIRECTOS DE PRODUCCIÓN 75 AVES  PONEDORAS (INCLUYE IVA)</t>
  </si>
  <si>
    <t>Vitamina postura inicial U eggs Baby</t>
  </si>
  <si>
    <t>Vitaminas postura ponedora VETER-VIT 1000 GR ORAL</t>
  </si>
  <si>
    <t>u</t>
  </si>
  <si>
    <t>Ponedora inicial (hasta semana 40)</t>
  </si>
  <si>
    <t>Ponedora final</t>
  </si>
  <si>
    <t>Cama aves</t>
  </si>
  <si>
    <t>9. Los manejos del plantel, se abordan en 1JH  a la semana, para labores de limpieza, alimentación, ventilación, colecta de huevo, envasado, etc.</t>
  </si>
  <si>
    <t>1.  Se considera  la postura anual promedio  por ave, según manual Lohman Brown.</t>
  </si>
  <si>
    <t>2.  Precio de venta  corresponde a  precios  de venta en el predio , en la comuna de Doñihue.</t>
  </si>
  <si>
    <t>5  Alimentacion a base de 130 grs/ave/día, con Aves con peso vivo de 1,35 kg a lsa 16 semanas; y  1,8-1,9 kg a las semana 50.</t>
  </si>
  <si>
    <t>7.  Calcio al tercio final de producción.</t>
  </si>
  <si>
    <t>6. Nivel de Postura promedio 87% a partir de la semana 24.</t>
  </si>
  <si>
    <t>3. Gallinas con inicio de postura a las 16 semanas, con vida productiva de 2,5 años.</t>
  </si>
  <si>
    <t>4.  Luz artificial  a partir de mes de mayo, agregando luz artificial sólo en la madrugada, con el fin de asegurar 16 horas luz al día.</t>
  </si>
  <si>
    <t>8.  Suplementos vitaminicos de Vitaminas  A,  D3,  E,  K3,  82,   Bo,  B12, Ácido nicotínico, Ácido fólico, Biotina, pantotenato de calcio y Lisina.</t>
  </si>
  <si>
    <t>Agosto-Marzo</t>
  </si>
  <si>
    <t>AVICOLA - MANTENCION PONEDORAS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</si>
</sst>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11"/>
      <color indexed="8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sz val="9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41">
    <border>
      <left/>
      <right/>
      <top/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 wrapText="1"/>
    </xf>
    <xf numFmtId="14" fontId="2" fillId="2" borderId="2" xfId="0" applyNumberFormat="1" applyFont="1" applyFill="1" applyBorder="1" applyAlignment="1">
      <alignment horizontal="right"/>
    </xf>
    <xf numFmtId="0" fontId="10" fillId="6" borderId="4" xfId="0" applyFont="1" applyFill="1" applyBorder="1" applyAlignment="1"/>
    <xf numFmtId="3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165" fontId="12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/>
    <xf numFmtId="49" fontId="0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9" fontId="10" fillId="2" borderId="11" xfId="0" applyNumberFormat="1" applyFont="1" applyFill="1" applyBorder="1" applyAlignment="1"/>
    <xf numFmtId="49" fontId="8" fillId="7" borderId="12" xfId="0" applyNumberFormat="1" applyFont="1" applyFill="1" applyBorder="1" applyAlignment="1">
      <alignment vertical="center"/>
    </xf>
    <xf numFmtId="166" fontId="8" fillId="7" borderId="13" xfId="0" applyNumberFormat="1" applyFont="1" applyFill="1" applyBorder="1" applyAlignment="1">
      <alignment vertical="center"/>
    </xf>
    <xf numFmtId="9" fontId="8" fillId="7" borderId="1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49" fontId="8" fillId="7" borderId="15" xfId="0" applyNumberFormat="1" applyFont="1" applyFill="1" applyBorder="1" applyAlignment="1">
      <alignment vertical="center"/>
    </xf>
    <xf numFmtId="167" fontId="15" fillId="2" borderId="2" xfId="0" applyNumberFormat="1" applyFont="1" applyFill="1" applyBorder="1" applyAlignment="1">
      <alignment horizontal="right" wrapText="1"/>
    </xf>
    <xf numFmtId="167" fontId="15" fillId="2" borderId="2" xfId="0" applyNumberFormat="1" applyFont="1" applyFill="1" applyBorder="1" applyAlignment="1">
      <alignment horizontal="right"/>
    </xf>
    <xf numFmtId="0" fontId="16" fillId="0" borderId="0" xfId="0" applyNumberFormat="1" applyFont="1" applyAlignment="1"/>
    <xf numFmtId="0" fontId="14" fillId="0" borderId="0" xfId="0" applyNumberFormat="1" applyFont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17" fillId="3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/>
    <xf numFmtId="3" fontId="15" fillId="2" borderId="2" xfId="0" applyNumberFormat="1" applyFont="1" applyFill="1" applyBorder="1" applyAlignment="1"/>
    <xf numFmtId="49" fontId="17" fillId="5" borderId="3" xfId="0" applyNumberFormat="1" applyFont="1" applyFill="1" applyBorder="1" applyAlignment="1">
      <alignment vertical="center"/>
    </xf>
    <xf numFmtId="49" fontId="17" fillId="3" borderId="3" xfId="0" applyNumberFormat="1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 wrapText="1"/>
    </xf>
    <xf numFmtId="41" fontId="8" fillId="7" borderId="16" xfId="1" applyFont="1" applyFill="1" applyBorder="1" applyAlignment="1">
      <alignment vertical="center"/>
    </xf>
    <xf numFmtId="41" fontId="8" fillId="7" borderId="17" xfId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 wrapText="1"/>
    </xf>
    <xf numFmtId="49" fontId="8" fillId="2" borderId="20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165" fontId="1" fillId="2" borderId="22" xfId="0" applyNumberFormat="1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10" fillId="2" borderId="24" xfId="0" applyNumberFormat="1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vertical="center"/>
    </xf>
    <xf numFmtId="0" fontId="10" fillId="2" borderId="26" xfId="0" applyFont="1" applyFill="1" applyBorder="1" applyAlignment="1"/>
    <xf numFmtId="165" fontId="1" fillId="2" borderId="27" xfId="0" applyNumberFormat="1" applyFont="1" applyFill="1" applyBorder="1" applyAlignment="1">
      <alignment vertical="center"/>
    </xf>
    <xf numFmtId="0" fontId="5" fillId="8" borderId="28" xfId="0" applyFont="1" applyFill="1" applyBorder="1" applyAlignment="1">
      <alignment vertical="center"/>
    </xf>
    <xf numFmtId="49" fontId="13" fillId="8" borderId="29" xfId="0" applyNumberFormat="1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5" fillId="8" borderId="3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horizontal="center" vertical="center"/>
    </xf>
    <xf numFmtId="49" fontId="10" fillId="7" borderId="33" xfId="0" applyNumberFormat="1" applyFont="1" applyFill="1" applyBorder="1" applyAlignment="1"/>
    <xf numFmtId="0" fontId="10" fillId="8" borderId="30" xfId="0" applyFont="1" applyFill="1" applyBorder="1" applyAlignment="1"/>
    <xf numFmtId="49" fontId="13" fillId="8" borderId="28" xfId="0" applyNumberFormat="1" applyFont="1" applyFill="1" applyBorder="1" applyAlignment="1">
      <alignment vertical="center"/>
    </xf>
    <xf numFmtId="0" fontId="8" fillId="8" borderId="29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3" fillId="3" borderId="18" xfId="0" applyNumberFormat="1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18" fillId="3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0" fillId="2" borderId="34" xfId="0" applyFont="1" applyFill="1" applyBorder="1" applyAlignment="1"/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right" vertical="center"/>
    </xf>
    <xf numFmtId="0" fontId="0" fillId="0" borderId="34" xfId="0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20" fillId="3" borderId="3" xfId="0" applyNumberFormat="1" applyFont="1" applyFill="1" applyBorder="1" applyAlignment="1">
      <alignment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3" fontId="20" fillId="3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2" fillId="2" borderId="37" xfId="0" applyFont="1" applyFill="1" applyBorder="1" applyAlignment="1"/>
    <xf numFmtId="3" fontId="22" fillId="2" borderId="37" xfId="0" applyNumberFormat="1" applyFont="1" applyFill="1" applyBorder="1" applyAlignment="1"/>
    <xf numFmtId="0" fontId="0" fillId="0" borderId="4" xfId="0" applyNumberFormat="1" applyFont="1" applyBorder="1" applyAlignment="1"/>
    <xf numFmtId="49" fontId="1" fillId="5" borderId="5" xfId="0" applyNumberFormat="1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5" fontId="1" fillId="5" borderId="7" xfId="0" applyNumberFormat="1" applyFont="1" applyFill="1" applyBorder="1" applyAlignment="1">
      <alignment vertical="center"/>
    </xf>
    <xf numFmtId="49" fontId="1" fillId="3" borderId="8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65" fontId="1" fillId="3" borderId="9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165" fontId="1" fillId="5" borderId="9" xfId="0" applyNumberFormat="1" applyFont="1" applyFill="1" applyBorder="1" applyAlignment="1">
      <alignment vertical="center"/>
    </xf>
    <xf numFmtId="49" fontId="1" fillId="5" borderId="38" xfId="0" applyNumberFormat="1" applyFont="1" applyFill="1" applyBorder="1" applyAlignment="1">
      <alignment vertical="center"/>
    </xf>
    <xf numFmtId="0" fontId="5" fillId="5" borderId="39" xfId="0" applyFont="1" applyFill="1" applyBorder="1" applyAlignment="1">
      <alignment vertical="center"/>
    </xf>
    <xf numFmtId="165" fontId="1" fillId="9" borderId="4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6</xdr:col>
      <xdr:colOff>868834</xdr:colOff>
      <xdr:row>7</xdr:row>
      <xdr:rowOff>39011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035" y="76200"/>
          <a:ext cx="6374799" cy="1314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topLeftCell="B1" zoomScale="148" zoomScaleNormal="148" workbookViewId="0">
      <selection activeCell="C9" sqref="C9"/>
    </sheetView>
  </sheetViews>
  <sheetFormatPr baseColWidth="10" defaultColWidth="10.85546875" defaultRowHeight="11.25" customHeight="1" x14ac:dyDescent="0.25"/>
  <cols>
    <col min="1" max="1" width="3" style="1" customWidth="1"/>
    <col min="2" max="3" width="24" style="1" customWidth="1"/>
    <col min="4" max="4" width="9.42578125" style="1" customWidth="1"/>
    <col min="5" max="5" width="14.42578125" style="1" customWidth="1"/>
    <col min="6" max="6" width="10.85546875" style="1" customWidth="1"/>
    <col min="7" max="7" width="13" style="1" customWidth="1"/>
    <col min="8" max="255" width="10.85546875" style="1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15" customHeight="1" x14ac:dyDescent="0.25"/>
    <row r="6" spans="2:14" ht="15" customHeight="1" x14ac:dyDescent="0.25"/>
    <row r="7" spans="2:14" ht="15" customHeight="1" x14ac:dyDescent="0.25"/>
    <row r="8" spans="2:14" ht="12" customHeight="1" x14ac:dyDescent="0.25"/>
    <row r="9" spans="2:14" ht="27" customHeight="1" x14ac:dyDescent="0.25">
      <c r="B9" s="33" t="s">
        <v>0</v>
      </c>
      <c r="C9" s="3" t="s">
        <v>101</v>
      </c>
      <c r="D9" s="34"/>
      <c r="E9" s="62" t="s">
        <v>77</v>
      </c>
      <c r="F9" s="63"/>
      <c r="G9" s="35">
        <v>24000</v>
      </c>
      <c r="H9" s="34" t="s">
        <v>69</v>
      </c>
      <c r="I9" s="30" t="s">
        <v>69</v>
      </c>
      <c r="J9" s="29" t="s">
        <v>69</v>
      </c>
      <c r="K9" s="30" t="s">
        <v>69</v>
      </c>
    </row>
    <row r="10" spans="2:14" ht="15" x14ac:dyDescent="0.25">
      <c r="B10" s="2" t="s">
        <v>1</v>
      </c>
      <c r="C10" s="41" t="s">
        <v>52</v>
      </c>
      <c r="D10" s="34"/>
      <c r="E10" s="60" t="s">
        <v>2</v>
      </c>
      <c r="F10" s="61"/>
      <c r="G10" s="3" t="s">
        <v>82</v>
      </c>
      <c r="H10" s="34"/>
      <c r="J10" s="1" t="s">
        <v>69</v>
      </c>
      <c r="N10" s="30" t="s">
        <v>69</v>
      </c>
    </row>
    <row r="11" spans="2:14" ht="15" x14ac:dyDescent="0.25">
      <c r="B11" s="2" t="s">
        <v>3</v>
      </c>
      <c r="C11" s="3" t="s">
        <v>53</v>
      </c>
      <c r="D11" s="34"/>
      <c r="E11" s="60" t="s">
        <v>80</v>
      </c>
      <c r="F11" s="61"/>
      <c r="G11" s="28">
        <v>180</v>
      </c>
      <c r="H11" s="34"/>
      <c r="M11" s="30" t="s">
        <v>69</v>
      </c>
    </row>
    <row r="12" spans="2:14" ht="11.25" customHeight="1" x14ac:dyDescent="0.25">
      <c r="B12" s="2" t="s">
        <v>4</v>
      </c>
      <c r="C12" s="4" t="s">
        <v>5</v>
      </c>
      <c r="D12" s="34"/>
      <c r="E12" s="31" t="s">
        <v>6</v>
      </c>
      <c r="F12" s="32"/>
      <c r="G12" s="27">
        <f>(G9*G11)</f>
        <v>4320000</v>
      </c>
      <c r="H12" s="34"/>
      <c r="M12" s="29"/>
    </row>
    <row r="13" spans="2:14" ht="11.25" customHeight="1" x14ac:dyDescent="0.25">
      <c r="B13" s="2" t="s">
        <v>7</v>
      </c>
      <c r="C13" s="4" t="s">
        <v>54</v>
      </c>
      <c r="D13" s="34"/>
      <c r="E13" s="60" t="s">
        <v>8</v>
      </c>
      <c r="F13" s="61"/>
      <c r="G13" s="3" t="s">
        <v>55</v>
      </c>
      <c r="H13" s="34"/>
    </row>
    <row r="14" spans="2:14" ht="13.5" customHeight="1" x14ac:dyDescent="0.25">
      <c r="B14" s="2" t="s">
        <v>9</v>
      </c>
      <c r="C14" s="3" t="s">
        <v>83</v>
      </c>
      <c r="D14" s="34"/>
      <c r="E14" s="60" t="s">
        <v>10</v>
      </c>
      <c r="F14" s="61"/>
      <c r="G14" s="3" t="s">
        <v>81</v>
      </c>
      <c r="H14" s="34"/>
    </row>
    <row r="15" spans="2:14" ht="15" x14ac:dyDescent="0.25">
      <c r="B15" s="2" t="s">
        <v>11</v>
      </c>
      <c r="C15" s="5" t="s">
        <v>82</v>
      </c>
      <c r="D15" s="34"/>
      <c r="E15" s="64" t="s">
        <v>12</v>
      </c>
      <c r="F15" s="65"/>
      <c r="G15" s="41" t="s">
        <v>78</v>
      </c>
      <c r="H15" s="34"/>
    </row>
    <row r="16" spans="2:14" ht="12" customHeight="1" x14ac:dyDescent="0.25">
      <c r="B16" s="34"/>
      <c r="C16" s="34"/>
      <c r="D16" s="34"/>
      <c r="E16" s="34"/>
      <c r="F16" s="34"/>
      <c r="G16" s="34"/>
      <c r="H16" s="34"/>
    </row>
    <row r="17" spans="1:255" ht="12" customHeight="1" x14ac:dyDescent="0.25">
      <c r="B17" s="66" t="s">
        <v>84</v>
      </c>
      <c r="C17" s="67"/>
      <c r="D17" s="67"/>
      <c r="E17" s="67"/>
      <c r="F17" s="67"/>
      <c r="G17" s="67"/>
      <c r="H17" s="34"/>
    </row>
    <row r="18" spans="1:255" ht="12" customHeight="1" x14ac:dyDescent="0.25">
      <c r="B18" s="34"/>
      <c r="C18" s="34"/>
      <c r="D18" s="34"/>
      <c r="E18" s="34"/>
      <c r="F18" s="34"/>
      <c r="G18" s="34"/>
      <c r="H18" s="34"/>
    </row>
    <row r="19" spans="1:255" ht="12" customHeight="1" x14ac:dyDescent="0.25">
      <c r="A19" s="68"/>
      <c r="B19" s="36" t="s">
        <v>13</v>
      </c>
      <c r="C19" s="69"/>
      <c r="D19" s="70"/>
      <c r="E19" s="70"/>
      <c r="F19" s="71"/>
      <c r="G19" s="72"/>
    </row>
    <row r="20" spans="1:255" ht="24" customHeight="1" x14ac:dyDescent="0.25">
      <c r="A20" s="68"/>
      <c r="B20" s="37" t="s">
        <v>14</v>
      </c>
      <c r="C20" s="38" t="s">
        <v>15</v>
      </c>
      <c r="D20" s="38" t="s">
        <v>16</v>
      </c>
      <c r="E20" s="37" t="s">
        <v>17</v>
      </c>
      <c r="F20" s="38" t="s">
        <v>18</v>
      </c>
      <c r="G20" s="37" t="s">
        <v>19</v>
      </c>
    </row>
    <row r="21" spans="1:255" s="79" customFormat="1" ht="12" customHeight="1" x14ac:dyDescent="0.25">
      <c r="A21" s="73"/>
      <c r="B21" s="74" t="s">
        <v>75</v>
      </c>
      <c r="C21" s="75" t="s">
        <v>20</v>
      </c>
      <c r="D21" s="75">
        <v>52</v>
      </c>
      <c r="E21" s="75" t="s">
        <v>81</v>
      </c>
      <c r="F21" s="76">
        <v>25000</v>
      </c>
      <c r="G21" s="77">
        <f>D21*F21</f>
        <v>1300000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</row>
    <row r="22" spans="1:255" s="79" customFormat="1" ht="12" customHeight="1" x14ac:dyDescent="0.25">
      <c r="A22" s="73"/>
      <c r="B22" s="74" t="s">
        <v>76</v>
      </c>
      <c r="C22" s="75" t="s">
        <v>20</v>
      </c>
      <c r="D22" s="75">
        <v>1</v>
      </c>
      <c r="E22" s="75" t="s">
        <v>100</v>
      </c>
      <c r="F22" s="76">
        <v>25000</v>
      </c>
      <c r="G22" s="77">
        <f>D22*F22</f>
        <v>25000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</row>
    <row r="23" spans="1:255" ht="11.25" customHeight="1" x14ac:dyDescent="0.25">
      <c r="B23" s="80" t="s">
        <v>21</v>
      </c>
      <c r="C23" s="81"/>
      <c r="D23" s="81"/>
      <c r="E23" s="81"/>
      <c r="F23" s="82"/>
      <c r="G23" s="83">
        <f>SUM(G21:G22)</f>
        <v>1325000</v>
      </c>
    </row>
    <row r="24" spans="1:255" ht="15.75" customHeight="1" x14ac:dyDescent="0.25">
      <c r="A24" s="68"/>
      <c r="B24" s="84"/>
      <c r="C24" s="85"/>
      <c r="D24" s="85"/>
      <c r="E24" s="85"/>
      <c r="F24" s="86"/>
      <c r="G24" s="86"/>
      <c r="K24" s="87"/>
    </row>
    <row r="25" spans="1:255" ht="12" customHeight="1" x14ac:dyDescent="0.25">
      <c r="A25" s="68"/>
      <c r="B25" s="36" t="s">
        <v>22</v>
      </c>
      <c r="C25" s="69"/>
      <c r="D25" s="70"/>
      <c r="E25" s="70"/>
      <c r="F25" s="71"/>
      <c r="G25" s="72"/>
    </row>
    <row r="26" spans="1:255" ht="24" customHeight="1" x14ac:dyDescent="0.25">
      <c r="A26" s="68"/>
      <c r="B26" s="37" t="s">
        <v>14</v>
      </c>
      <c r="C26" s="38" t="s">
        <v>15</v>
      </c>
      <c r="D26" s="38" t="s">
        <v>16</v>
      </c>
      <c r="E26" s="37" t="s">
        <v>17</v>
      </c>
      <c r="F26" s="38" t="s">
        <v>18</v>
      </c>
      <c r="G26" s="37" t="s">
        <v>19</v>
      </c>
    </row>
    <row r="27" spans="1:255" s="79" customFormat="1" ht="12" customHeight="1" x14ac:dyDescent="0.25">
      <c r="A27" s="73"/>
      <c r="B27" s="74"/>
      <c r="C27" s="75"/>
      <c r="D27" s="75"/>
      <c r="E27" s="75"/>
      <c r="F27" s="76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</row>
    <row r="28" spans="1:255" ht="11.25" customHeight="1" x14ac:dyDescent="0.25">
      <c r="B28" s="80" t="s">
        <v>23</v>
      </c>
      <c r="C28" s="81"/>
      <c r="D28" s="81"/>
      <c r="E28" s="81"/>
      <c r="F28" s="82"/>
      <c r="G28" s="83">
        <f>SUM(G27)</f>
        <v>0</v>
      </c>
    </row>
    <row r="29" spans="1:255" ht="15.75" customHeight="1" x14ac:dyDescent="0.25">
      <c r="A29" s="68"/>
      <c r="B29" s="84"/>
      <c r="C29" s="85"/>
      <c r="D29" s="85"/>
      <c r="E29" s="85"/>
      <c r="F29" s="86"/>
      <c r="G29" s="86"/>
      <c r="K29" s="87"/>
    </row>
    <row r="30" spans="1:255" ht="12" customHeight="1" x14ac:dyDescent="0.25">
      <c r="A30" s="68"/>
      <c r="B30" s="36" t="s">
        <v>24</v>
      </c>
      <c r="C30" s="69"/>
      <c r="D30" s="70"/>
      <c r="E30" s="70"/>
      <c r="F30" s="71"/>
      <c r="G30" s="72"/>
    </row>
    <row r="31" spans="1:255" ht="24" customHeight="1" x14ac:dyDescent="0.25">
      <c r="A31" s="68"/>
      <c r="B31" s="37" t="s">
        <v>14</v>
      </c>
      <c r="C31" s="38" t="s">
        <v>15</v>
      </c>
      <c r="D31" s="38" t="s">
        <v>56</v>
      </c>
      <c r="E31" s="37" t="s">
        <v>17</v>
      </c>
      <c r="F31" s="38" t="s">
        <v>18</v>
      </c>
      <c r="G31" s="37" t="s">
        <v>19</v>
      </c>
    </row>
    <row r="32" spans="1:255" s="79" customFormat="1" ht="12" customHeight="1" x14ac:dyDescent="0.25">
      <c r="A32" s="73"/>
      <c r="B32" s="74" t="s">
        <v>69</v>
      </c>
      <c r="C32" s="75" t="s">
        <v>69</v>
      </c>
      <c r="D32" s="75" t="s">
        <v>69</v>
      </c>
      <c r="E32" s="75"/>
      <c r="F32" s="76" t="s">
        <v>69</v>
      </c>
      <c r="G32" s="77" t="s">
        <v>69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</row>
    <row r="33" spans="1:255" ht="11.25" customHeight="1" x14ac:dyDescent="0.25">
      <c r="B33" s="80" t="s">
        <v>25</v>
      </c>
      <c r="C33" s="81"/>
      <c r="D33" s="81"/>
      <c r="E33" s="81"/>
      <c r="F33" s="82"/>
      <c r="G33" s="83">
        <f>SUM(G32:G32)</f>
        <v>0</v>
      </c>
    </row>
    <row r="34" spans="1:255" ht="15.75" customHeight="1" x14ac:dyDescent="0.25">
      <c r="A34" s="68"/>
      <c r="B34" s="84"/>
      <c r="C34" s="85"/>
      <c r="D34" s="85"/>
      <c r="E34" s="85"/>
      <c r="F34" s="86"/>
      <c r="G34" s="86"/>
      <c r="K34" s="87"/>
    </row>
    <row r="35" spans="1:255" ht="12" customHeight="1" x14ac:dyDescent="0.25">
      <c r="A35" s="68"/>
      <c r="B35" s="36" t="s">
        <v>26</v>
      </c>
      <c r="C35" s="69"/>
      <c r="D35" s="70"/>
      <c r="E35" s="70"/>
      <c r="F35" s="71"/>
      <c r="G35" s="72"/>
    </row>
    <row r="36" spans="1:255" ht="24" customHeight="1" x14ac:dyDescent="0.25">
      <c r="A36" s="68"/>
      <c r="B36" s="37" t="s">
        <v>27</v>
      </c>
      <c r="C36" s="38" t="s">
        <v>28</v>
      </c>
      <c r="D36" s="38" t="s">
        <v>29</v>
      </c>
      <c r="E36" s="37" t="s">
        <v>17</v>
      </c>
      <c r="F36" s="38" t="s">
        <v>18</v>
      </c>
      <c r="G36" s="37" t="s">
        <v>19</v>
      </c>
    </row>
    <row r="37" spans="1:255" s="79" customFormat="1" ht="12" customHeight="1" x14ac:dyDescent="0.25">
      <c r="A37" s="73"/>
      <c r="B37" s="100" t="s">
        <v>57</v>
      </c>
      <c r="C37" s="75"/>
      <c r="D37" s="75"/>
      <c r="E37" s="75"/>
      <c r="F37" s="76"/>
      <c r="G37" s="77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</row>
    <row r="38" spans="1:255" s="79" customFormat="1" ht="12" customHeight="1" x14ac:dyDescent="0.25">
      <c r="A38" s="73"/>
      <c r="B38" s="74" t="s">
        <v>88</v>
      </c>
      <c r="C38" s="75" t="s">
        <v>31</v>
      </c>
      <c r="D38" s="75">
        <v>1345</v>
      </c>
      <c r="E38" s="75" t="s">
        <v>81</v>
      </c>
      <c r="F38" s="76">
        <v>634.4</v>
      </c>
      <c r="G38" s="77">
        <f>(D38*F38)</f>
        <v>853268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</row>
    <row r="39" spans="1:255" s="79" customFormat="1" ht="12" customHeight="1" x14ac:dyDescent="0.25">
      <c r="A39" s="73"/>
      <c r="B39" s="74" t="s">
        <v>89</v>
      </c>
      <c r="C39" s="75" t="s">
        <v>31</v>
      </c>
      <c r="D39" s="75">
        <v>1713</v>
      </c>
      <c r="E39" s="75" t="s">
        <v>81</v>
      </c>
      <c r="F39" s="76">
        <v>634.4</v>
      </c>
      <c r="G39" s="77">
        <f>(D39*F39)</f>
        <v>1086727.2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</row>
    <row r="40" spans="1:255" s="79" customFormat="1" ht="12" customHeight="1" x14ac:dyDescent="0.25">
      <c r="A40" s="73"/>
      <c r="B40" s="100" t="s">
        <v>59</v>
      </c>
      <c r="C40" s="75"/>
      <c r="D40" s="75"/>
      <c r="E40" s="75"/>
      <c r="F40" s="76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</row>
    <row r="41" spans="1:255" s="79" customFormat="1" ht="12" customHeight="1" x14ac:dyDescent="0.25">
      <c r="A41" s="73"/>
      <c r="B41" s="74" t="s">
        <v>74</v>
      </c>
      <c r="C41" s="75" t="s">
        <v>30</v>
      </c>
      <c r="D41" s="75">
        <v>36</v>
      </c>
      <c r="E41" s="75" t="s">
        <v>81</v>
      </c>
      <c r="F41" s="76">
        <v>180.4</v>
      </c>
      <c r="G41" s="77">
        <f>(D41*F41)</f>
        <v>6494.4000000000005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</row>
    <row r="42" spans="1:255" s="79" customFormat="1" ht="12" customHeight="1" x14ac:dyDescent="0.25">
      <c r="A42" s="73"/>
      <c r="B42" s="100" t="s">
        <v>58</v>
      </c>
      <c r="C42" s="75"/>
      <c r="D42" s="75"/>
      <c r="E42" s="75"/>
      <c r="F42" s="76"/>
      <c r="G42" s="7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</row>
    <row r="43" spans="1:255" s="79" customFormat="1" ht="12" customHeight="1" x14ac:dyDescent="0.25">
      <c r="A43" s="73"/>
      <c r="B43" s="74" t="s">
        <v>85</v>
      </c>
      <c r="C43" s="75" t="s">
        <v>87</v>
      </c>
      <c r="D43" s="75">
        <v>2</v>
      </c>
      <c r="E43" s="75" t="s">
        <v>81</v>
      </c>
      <c r="F43" s="76">
        <v>12200</v>
      </c>
      <c r="G43" s="77">
        <f t="shared" ref="G42:G43" si="0">(D43*F43)</f>
        <v>24400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 s="79" customFormat="1" ht="25.5" x14ac:dyDescent="0.25">
      <c r="A44" s="73"/>
      <c r="B44" s="101" t="s">
        <v>86</v>
      </c>
      <c r="C44" s="75" t="s">
        <v>31</v>
      </c>
      <c r="D44" s="75">
        <v>1</v>
      </c>
      <c r="E44" s="75" t="s">
        <v>81</v>
      </c>
      <c r="F44" s="76">
        <v>50000</v>
      </c>
      <c r="G44" s="77">
        <f>(D44*F44)</f>
        <v>50000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pans="1:255" s="79" customFormat="1" ht="12" customHeight="1" x14ac:dyDescent="0.25">
      <c r="A45" s="73"/>
      <c r="B45" s="100" t="s">
        <v>60</v>
      </c>
      <c r="C45" s="75"/>
      <c r="D45" s="75"/>
      <c r="E45" s="75"/>
      <c r="F45" s="76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</row>
    <row r="46" spans="1:255" s="79" customFormat="1" ht="12" customHeight="1" x14ac:dyDescent="0.25">
      <c r="A46" s="73"/>
      <c r="B46" s="74" t="s">
        <v>61</v>
      </c>
      <c r="C46" s="75" t="s">
        <v>63</v>
      </c>
      <c r="D46" s="75">
        <v>6052</v>
      </c>
      <c r="E46" s="75" t="s">
        <v>81</v>
      </c>
      <c r="F46" s="76">
        <v>4</v>
      </c>
      <c r="G46" s="77">
        <f>D46*F46</f>
        <v>24208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</row>
    <row r="47" spans="1:255" s="79" customFormat="1" ht="12" customHeight="1" x14ac:dyDescent="0.25">
      <c r="A47" s="73"/>
      <c r="B47" s="74" t="s">
        <v>62</v>
      </c>
      <c r="C47" s="75" t="s">
        <v>64</v>
      </c>
      <c r="D47" s="75">
        <v>1800</v>
      </c>
      <c r="E47" s="75" t="s">
        <v>81</v>
      </c>
      <c r="F47" s="76">
        <v>10.4</v>
      </c>
      <c r="G47" s="77">
        <f>D47*F47</f>
        <v>18720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</row>
    <row r="48" spans="1:255" ht="11.25" customHeight="1" x14ac:dyDescent="0.25">
      <c r="B48" s="80" t="s">
        <v>32</v>
      </c>
      <c r="C48" s="81"/>
      <c r="D48" s="81"/>
      <c r="E48" s="81"/>
      <c r="F48" s="82"/>
      <c r="G48" s="83">
        <f>SUM(G37:G47)</f>
        <v>2063817.5999999999</v>
      </c>
    </row>
    <row r="49" spans="1:255" ht="12" customHeight="1" x14ac:dyDescent="0.25">
      <c r="B49" s="34"/>
      <c r="C49" s="34"/>
      <c r="D49" s="34"/>
      <c r="E49" s="34"/>
      <c r="F49" s="34"/>
      <c r="G49" s="34"/>
      <c r="H49" s="34"/>
    </row>
    <row r="50" spans="1:255" ht="12" customHeight="1" x14ac:dyDescent="0.25">
      <c r="A50" s="68"/>
      <c r="B50" s="36" t="s">
        <v>33</v>
      </c>
      <c r="C50" s="69"/>
      <c r="D50" s="70"/>
      <c r="E50" s="70"/>
      <c r="F50" s="71"/>
      <c r="G50" s="72"/>
    </row>
    <row r="51" spans="1:255" ht="24" customHeight="1" x14ac:dyDescent="0.25">
      <c r="A51" s="68"/>
      <c r="B51" s="37" t="s">
        <v>34</v>
      </c>
      <c r="C51" s="38" t="s">
        <v>28</v>
      </c>
      <c r="D51" s="38" t="s">
        <v>29</v>
      </c>
      <c r="E51" s="37" t="s">
        <v>17</v>
      </c>
      <c r="F51" s="38" t="s">
        <v>18</v>
      </c>
      <c r="G51" s="37" t="s">
        <v>19</v>
      </c>
    </row>
    <row r="52" spans="1:255" s="79" customFormat="1" ht="12" customHeight="1" x14ac:dyDescent="0.25">
      <c r="A52" s="73"/>
      <c r="B52" s="74" t="s">
        <v>70</v>
      </c>
      <c r="C52" s="75" t="s">
        <v>71</v>
      </c>
      <c r="D52" s="75">
        <v>800</v>
      </c>
      <c r="E52" s="75" t="s">
        <v>73</v>
      </c>
      <c r="F52" s="76">
        <v>120</v>
      </c>
      <c r="G52" s="77">
        <f>+F52*D52</f>
        <v>96000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</row>
    <row r="53" spans="1:255" s="79" customFormat="1" ht="12" customHeight="1" x14ac:dyDescent="0.25">
      <c r="A53" s="73"/>
      <c r="B53" s="74" t="s">
        <v>90</v>
      </c>
      <c r="C53" s="75" t="s">
        <v>72</v>
      </c>
      <c r="D53" s="75">
        <v>3</v>
      </c>
      <c r="E53" s="75" t="s">
        <v>79</v>
      </c>
      <c r="F53" s="76">
        <v>10000</v>
      </c>
      <c r="G53" s="77">
        <f>+F53*D53</f>
        <v>30000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</row>
    <row r="54" spans="1:255" ht="11.25" customHeight="1" x14ac:dyDescent="0.25">
      <c r="B54" s="80" t="s">
        <v>35</v>
      </c>
      <c r="C54" s="81"/>
      <c r="D54" s="81"/>
      <c r="E54" s="81"/>
      <c r="F54" s="82"/>
      <c r="G54" s="83">
        <f>SUM(G52:G53)</f>
        <v>126000</v>
      </c>
    </row>
    <row r="55" spans="1:255" ht="12" customHeight="1" x14ac:dyDescent="0.25">
      <c r="B55" s="34"/>
      <c r="C55" s="34"/>
      <c r="D55" s="34"/>
      <c r="E55" s="34"/>
      <c r="F55" s="34"/>
      <c r="G55" s="34"/>
      <c r="H55" s="34"/>
    </row>
    <row r="56" spans="1:255" ht="11.25" customHeight="1" x14ac:dyDescent="0.25">
      <c r="B56" s="88" t="s">
        <v>36</v>
      </c>
      <c r="C56" s="89"/>
      <c r="D56" s="89"/>
      <c r="E56" s="89"/>
      <c r="F56" s="89"/>
      <c r="G56" s="90">
        <f>G23+G33+G48+G54</f>
        <v>3514817.5999999996</v>
      </c>
    </row>
    <row r="57" spans="1:255" ht="11.25" customHeight="1" x14ac:dyDescent="0.25">
      <c r="B57" s="91" t="s">
        <v>37</v>
      </c>
      <c r="C57" s="92"/>
      <c r="D57" s="92"/>
      <c r="E57" s="92"/>
      <c r="F57" s="92"/>
      <c r="G57" s="93">
        <f>G56*0.05</f>
        <v>175740.88</v>
      </c>
    </row>
    <row r="58" spans="1:255" ht="11.25" customHeight="1" x14ac:dyDescent="0.25">
      <c r="B58" s="94" t="s">
        <v>38</v>
      </c>
      <c r="C58" s="95"/>
      <c r="D58" s="95"/>
      <c r="E58" s="95"/>
      <c r="F58" s="95"/>
      <c r="G58" s="96">
        <f>G57+G56</f>
        <v>3690558.4799999995</v>
      </c>
    </row>
    <row r="59" spans="1:255" ht="11.25" customHeight="1" x14ac:dyDescent="0.25">
      <c r="B59" s="91" t="s">
        <v>39</v>
      </c>
      <c r="C59" s="92"/>
      <c r="D59" s="92"/>
      <c r="E59" s="92"/>
      <c r="F59" s="92"/>
      <c r="G59" s="93">
        <f>G12</f>
        <v>4320000</v>
      </c>
    </row>
    <row r="60" spans="1:255" ht="11.25" customHeight="1" x14ac:dyDescent="0.25">
      <c r="B60" s="97" t="s">
        <v>40</v>
      </c>
      <c r="C60" s="98"/>
      <c r="D60" s="98"/>
      <c r="E60" s="98"/>
      <c r="F60" s="98"/>
      <c r="G60" s="99">
        <f>G59-G58</f>
        <v>629441.52000000048</v>
      </c>
      <c r="I60" s="1" t="s">
        <v>69</v>
      </c>
    </row>
    <row r="61" spans="1:255" ht="11.25" customHeight="1" x14ac:dyDescent="0.25">
      <c r="B61" s="14" t="s">
        <v>41</v>
      </c>
      <c r="C61" s="15"/>
      <c r="D61" s="15"/>
      <c r="E61" s="15"/>
      <c r="F61" s="15"/>
      <c r="G61" s="11"/>
    </row>
    <row r="62" spans="1:255" ht="12.75" customHeight="1" thickBot="1" x14ac:dyDescent="0.3">
      <c r="B62" s="16"/>
      <c r="C62" s="15"/>
      <c r="D62" s="15"/>
      <c r="E62" s="15"/>
      <c r="F62" s="15"/>
      <c r="G62" s="11"/>
    </row>
    <row r="63" spans="1:255" ht="12" customHeight="1" x14ac:dyDescent="0.25">
      <c r="B63" s="42" t="s">
        <v>42</v>
      </c>
      <c r="C63" s="43"/>
      <c r="D63" s="43"/>
      <c r="E63" s="43"/>
      <c r="F63" s="43"/>
      <c r="G63" s="44"/>
    </row>
    <row r="64" spans="1:255" ht="12" customHeight="1" x14ac:dyDescent="0.25">
      <c r="B64" s="45" t="s">
        <v>92</v>
      </c>
      <c r="C64" s="24"/>
      <c r="D64" s="24"/>
      <c r="E64" s="24"/>
      <c r="F64" s="24"/>
      <c r="G64" s="46"/>
      <c r="H64" s="24"/>
    </row>
    <row r="65" spans="2:8" ht="12" customHeight="1" x14ac:dyDescent="0.25">
      <c r="B65" s="45" t="s">
        <v>93</v>
      </c>
      <c r="C65" s="24"/>
      <c r="D65" s="24"/>
      <c r="E65" s="24"/>
      <c r="F65" s="24"/>
      <c r="G65" s="46"/>
      <c r="H65" s="24"/>
    </row>
    <row r="66" spans="2:8" ht="12" customHeight="1" x14ac:dyDescent="0.25">
      <c r="B66" s="45" t="s">
        <v>97</v>
      </c>
      <c r="C66" s="24"/>
      <c r="D66" s="24"/>
      <c r="E66" s="24"/>
      <c r="F66" s="24"/>
      <c r="G66" s="46"/>
      <c r="H66" s="24"/>
    </row>
    <row r="67" spans="2:8" ht="12" customHeight="1" x14ac:dyDescent="0.25">
      <c r="B67" s="45" t="s">
        <v>98</v>
      </c>
      <c r="C67" s="24"/>
      <c r="D67" s="24"/>
      <c r="E67" s="24"/>
      <c r="F67" s="24"/>
      <c r="G67" s="46"/>
      <c r="H67" s="24"/>
    </row>
    <row r="68" spans="2:8" ht="12" customHeight="1" x14ac:dyDescent="0.25">
      <c r="B68" s="45" t="s">
        <v>94</v>
      </c>
      <c r="C68" s="24"/>
      <c r="D68" s="24"/>
      <c r="E68" s="24"/>
      <c r="F68" s="24"/>
      <c r="G68" s="46"/>
      <c r="H68" s="24"/>
    </row>
    <row r="69" spans="2:8" ht="12" customHeight="1" x14ac:dyDescent="0.25">
      <c r="B69" s="45" t="s">
        <v>96</v>
      </c>
      <c r="C69" s="24"/>
      <c r="D69" s="24"/>
      <c r="E69" s="24"/>
      <c r="F69" s="24"/>
      <c r="G69" s="46"/>
      <c r="H69" s="24"/>
    </row>
    <row r="70" spans="2:8" ht="12" customHeight="1" x14ac:dyDescent="0.25">
      <c r="B70" s="45" t="s">
        <v>95</v>
      </c>
      <c r="C70" s="24"/>
      <c r="D70" s="24"/>
      <c r="E70" s="24"/>
      <c r="F70" s="24"/>
      <c r="G70" s="46"/>
      <c r="H70" s="24"/>
    </row>
    <row r="71" spans="2:8" ht="12" customHeight="1" x14ac:dyDescent="0.25">
      <c r="B71" s="45" t="s">
        <v>99</v>
      </c>
      <c r="C71" s="24"/>
      <c r="D71" s="24"/>
      <c r="E71" s="24"/>
      <c r="F71" s="24"/>
      <c r="G71" s="46"/>
      <c r="H71" s="24"/>
    </row>
    <row r="72" spans="2:8" ht="14.25" customHeight="1" thickBot="1" x14ac:dyDescent="0.3">
      <c r="B72" s="47" t="s">
        <v>91</v>
      </c>
      <c r="C72" s="48"/>
      <c r="D72" s="48"/>
      <c r="E72" s="48"/>
      <c r="F72" s="48"/>
      <c r="G72" s="49"/>
    </row>
    <row r="73" spans="2:8" ht="12.75" customHeight="1" thickBot="1" x14ac:dyDescent="0.3">
      <c r="B73" s="23"/>
      <c r="C73" s="13"/>
      <c r="D73" s="13"/>
      <c r="E73" s="13"/>
      <c r="F73" s="13"/>
      <c r="G73" s="11"/>
    </row>
    <row r="74" spans="2:8" ht="15" customHeight="1" thickBot="1" x14ac:dyDescent="0.3">
      <c r="B74" s="58" t="s">
        <v>43</v>
      </c>
      <c r="C74" s="59"/>
      <c r="D74" s="57"/>
      <c r="E74" s="6"/>
      <c r="F74" s="6"/>
      <c r="G74" s="11"/>
    </row>
    <row r="75" spans="2:8" ht="12" customHeight="1" x14ac:dyDescent="0.25">
      <c r="B75" s="54" t="s">
        <v>34</v>
      </c>
      <c r="C75" s="55" t="s">
        <v>68</v>
      </c>
      <c r="D75" s="56" t="s">
        <v>44</v>
      </c>
      <c r="E75" s="6"/>
      <c r="F75" s="6"/>
      <c r="G75" s="11"/>
    </row>
    <row r="76" spans="2:8" ht="12" customHeight="1" x14ac:dyDescent="0.25">
      <c r="B76" s="18" t="s">
        <v>45</v>
      </c>
      <c r="C76" s="7">
        <f>G23</f>
        <v>1325000</v>
      </c>
      <c r="D76" s="19">
        <f>(C76/C82)</f>
        <v>0.35902425261122001</v>
      </c>
      <c r="E76" s="6"/>
      <c r="F76" s="6"/>
      <c r="G76" s="11"/>
    </row>
    <row r="77" spans="2:8" ht="12" customHeight="1" x14ac:dyDescent="0.25">
      <c r="B77" s="18" t="s">
        <v>46</v>
      </c>
      <c r="C77" s="8">
        <f>G28</f>
        <v>0</v>
      </c>
      <c r="D77" s="19">
        <v>0</v>
      </c>
      <c r="E77" s="6"/>
      <c r="F77" s="6"/>
      <c r="G77" s="11"/>
    </row>
    <row r="78" spans="2:8" ht="12" customHeight="1" x14ac:dyDescent="0.25">
      <c r="B78" s="18" t="s">
        <v>47</v>
      </c>
      <c r="C78" s="7">
        <f>G33</f>
        <v>0</v>
      </c>
      <c r="D78" s="19">
        <f>(C78/C82)</f>
        <v>0</v>
      </c>
      <c r="E78" s="6"/>
      <c r="F78" s="6"/>
      <c r="G78" s="11"/>
    </row>
    <row r="79" spans="2:8" ht="12" customHeight="1" x14ac:dyDescent="0.25">
      <c r="B79" s="18" t="s">
        <v>27</v>
      </c>
      <c r="C79" s="7">
        <f>G48</f>
        <v>2063817.5999999999</v>
      </c>
      <c r="D79" s="19">
        <f>(C79/C82)</f>
        <v>0.5592155255591561</v>
      </c>
      <c r="E79" s="6"/>
      <c r="F79" s="6"/>
      <c r="G79" s="11"/>
    </row>
    <row r="80" spans="2:8" ht="12" customHeight="1" x14ac:dyDescent="0.25">
      <c r="B80" s="18" t="s">
        <v>48</v>
      </c>
      <c r="C80" s="9">
        <f>G54</f>
        <v>126000</v>
      </c>
      <c r="D80" s="19">
        <f>(C80/C82)</f>
        <v>3.4141174210576393E-2</v>
      </c>
      <c r="E80" s="10"/>
      <c r="F80" s="10"/>
      <c r="G80" s="11"/>
    </row>
    <row r="81" spans="2:7" ht="12" customHeight="1" x14ac:dyDescent="0.25">
      <c r="B81" s="18" t="s">
        <v>49</v>
      </c>
      <c r="C81" s="9">
        <f>G57</f>
        <v>175740.88</v>
      </c>
      <c r="D81" s="19">
        <f>(C81/C82)</f>
        <v>4.7619047619047623E-2</v>
      </c>
      <c r="E81" s="10"/>
      <c r="F81" s="10"/>
      <c r="G81" s="11"/>
    </row>
    <row r="82" spans="2:7" ht="12.75" customHeight="1" thickBot="1" x14ac:dyDescent="0.3">
      <c r="B82" s="20" t="s">
        <v>65</v>
      </c>
      <c r="C82" s="21">
        <f>SUM(C76:C81)</f>
        <v>3690558.4799999995</v>
      </c>
      <c r="D82" s="22">
        <f>SUM(D76:D81)</f>
        <v>1.0000000000000002</v>
      </c>
      <c r="E82" s="10"/>
      <c r="F82" s="10"/>
      <c r="G82" s="11"/>
    </row>
    <row r="83" spans="2:7" ht="12" customHeight="1" x14ac:dyDescent="0.25">
      <c r="B83" s="16"/>
      <c r="C83" s="15"/>
      <c r="D83" s="15"/>
      <c r="E83" s="15"/>
      <c r="F83" s="15"/>
      <c r="G83" s="11"/>
    </row>
    <row r="84" spans="2:7" ht="12.75" customHeight="1" thickBot="1" x14ac:dyDescent="0.3">
      <c r="B84" s="17"/>
      <c r="C84" s="15"/>
      <c r="D84" s="15"/>
      <c r="E84" s="15"/>
      <c r="F84" s="15"/>
      <c r="G84" s="11"/>
    </row>
    <row r="85" spans="2:7" ht="12" customHeight="1" thickBot="1" x14ac:dyDescent="0.3">
      <c r="B85" s="50"/>
      <c r="C85" s="51" t="s">
        <v>50</v>
      </c>
      <c r="D85" s="52"/>
      <c r="E85" s="53"/>
      <c r="F85" s="10"/>
      <c r="G85" s="11"/>
    </row>
    <row r="86" spans="2:7" ht="12" customHeight="1" x14ac:dyDescent="0.25">
      <c r="B86" s="26" t="s">
        <v>66</v>
      </c>
      <c r="C86" s="39">
        <v>22000</v>
      </c>
      <c r="D86" s="39">
        <v>24000</v>
      </c>
      <c r="E86" s="40">
        <v>26000</v>
      </c>
      <c r="F86" s="25"/>
      <c r="G86" s="12"/>
    </row>
    <row r="87" spans="2:7" ht="12.75" customHeight="1" thickBot="1" x14ac:dyDescent="0.3">
      <c r="B87" s="20" t="s">
        <v>67</v>
      </c>
      <c r="C87" s="21">
        <f>+G58/C86</f>
        <v>167.75265818181816</v>
      </c>
      <c r="D87" s="21">
        <f>+G58/D86</f>
        <v>153.77326999999997</v>
      </c>
      <c r="E87" s="21">
        <f>+G58/24000</f>
        <v>153.77326999999997</v>
      </c>
      <c r="F87" s="25"/>
      <c r="G87" s="12"/>
    </row>
    <row r="88" spans="2:7" ht="15.6" customHeight="1" x14ac:dyDescent="0.25">
      <c r="B88" s="24" t="s">
        <v>51</v>
      </c>
      <c r="C88" s="13"/>
      <c r="D88" s="13"/>
      <c r="E88" s="13"/>
      <c r="F88" s="13"/>
      <c r="G88" s="13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2022-06-20T20:05:47Z</cp:lastPrinted>
  <dcterms:created xsi:type="dcterms:W3CDTF">2020-11-27T12:49:26Z</dcterms:created>
  <dcterms:modified xsi:type="dcterms:W3CDTF">2023-02-08T19:18:16Z</dcterms:modified>
</cp:coreProperties>
</file>