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epulvedah\Desktop\OneDrive - INDAP\ESCRITORIO\INDAP 2023\FICHAS TECNICAS\2023\FICHAS TECNICAS\"/>
    </mc:Choice>
  </mc:AlternateContent>
  <bookViews>
    <workbookView xWindow="0" yWindow="0" windowWidth="15360" windowHeight="8712"/>
  </bookViews>
  <sheets>
    <sheet name="BALLIC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78" i="1" l="1"/>
  <c r="D78" i="1" s="1"/>
  <c r="C75" i="1"/>
  <c r="F48" i="1"/>
  <c r="G48" i="1" s="1"/>
  <c r="F47" i="1"/>
  <c r="G47" i="1" s="1"/>
  <c r="F44" i="1"/>
  <c r="G44" i="1" s="1"/>
  <c r="F42" i="1"/>
  <c r="F36" i="1"/>
  <c r="G36" i="1" s="1"/>
  <c r="F35" i="1"/>
  <c r="G35" i="1" s="1"/>
  <c r="F34" i="1"/>
  <c r="G34" i="1" s="1"/>
  <c r="G30" i="1"/>
  <c r="F24" i="1"/>
  <c r="G24" i="1" s="1"/>
  <c r="F23" i="1"/>
  <c r="F22" i="1"/>
  <c r="G22" i="1" s="1"/>
  <c r="F21" i="1"/>
  <c r="G21" i="1" s="1"/>
  <c r="G11" i="1"/>
  <c r="G9" i="1"/>
  <c r="G25" i="1" l="1"/>
  <c r="C74" i="1" s="1"/>
  <c r="D74" i="1" s="1"/>
  <c r="G12" i="1"/>
  <c r="G60" i="1" s="1"/>
  <c r="G37" i="1"/>
  <c r="C76" i="1" s="1"/>
  <c r="D76" i="1" s="1"/>
  <c r="G50" i="1"/>
  <c r="G57" i="1" l="1"/>
  <c r="G58" i="1" s="1"/>
  <c r="C77" i="1"/>
  <c r="D77" i="1" s="1"/>
  <c r="C79" i="1" l="1"/>
  <c r="D79" i="1" s="1"/>
  <c r="D80" i="1" s="1"/>
  <c r="G59" i="1"/>
  <c r="D85" i="1" l="1"/>
  <c r="E85" i="1"/>
  <c r="C85" i="1"/>
  <c r="G61" i="1"/>
</calcChain>
</file>

<file path=xl/sharedStrings.xml><?xml version="1.0" encoding="utf-8"?>
<sst xmlns="http://schemas.openxmlformats.org/spreadsheetml/2006/main" count="135" uniqueCount="95">
  <si>
    <t>RUBRO O CULTIVO</t>
  </si>
  <si>
    <t>BALLICA</t>
  </si>
  <si>
    <t>RENDIMIENTO (KG/HA)</t>
  </si>
  <si>
    <t>VARIEDAD</t>
  </si>
  <si>
    <t>NUI</t>
  </si>
  <si>
    <t>FECHA ESTIMADA  PRECIO VENTA</t>
  </si>
  <si>
    <t>ANUAL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</si>
  <si>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</si>
  <si>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</si>
  <si>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</si>
  <si>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</si>
  <si>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</si>
  <si>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</si>
  <si>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</si>
  <si>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DESTINO PRODUCCION</t>
  </si>
  <si>
    <t>CONSUMO PREDIO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</si>
  <si>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</si>
  <si>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</si>
  <si>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</si>
  <si>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</si>
  <si>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</si>
  <si>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</si>
  <si>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</si>
  <si>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</si>
  <si>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</si>
  <si>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</si>
  <si>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</si>
  <si>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</si>
  <si>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</si>
  <si>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 barbecho</t>
  </si>
  <si>
    <t>JH</t>
  </si>
  <si>
    <t>marzo</t>
  </si>
  <si>
    <t>aplicación fertilizante</t>
  </si>
  <si>
    <t>aplicación herbicida pre-emergencia</t>
  </si>
  <si>
    <t>marzo-abril</t>
  </si>
  <si>
    <t>siembra manual</t>
  </si>
  <si>
    <t>Subtotal Jornadas Hombre</t>
  </si>
  <si>
    <t>JORNADAS ANIMAL</t>
  </si>
  <si>
    <t>Subtotal Jornadas Animal</t>
  </si>
  <si>
    <t>MAQUINARIA</t>
  </si>
  <si>
    <t>aradura</t>
  </si>
  <si>
    <t>JM</t>
  </si>
  <si>
    <t>rastraje (2)</t>
  </si>
  <si>
    <t>Vibrocultivador</t>
  </si>
  <si>
    <t>Subtotal Costo Maquinaria</t>
  </si>
  <si>
    <t>INSUMOS</t>
  </si>
  <si>
    <t>Insumos</t>
  </si>
  <si>
    <t>Unidad (Kg/l/u)</t>
  </si>
  <si>
    <t>Cantidad (Kg/l/u)</t>
  </si>
  <si>
    <t>SEMILLA</t>
  </si>
  <si>
    <t xml:space="preserve">Semilla </t>
  </si>
  <si>
    <t>kg</t>
  </si>
  <si>
    <t>FERTILIZANTES</t>
  </si>
  <si>
    <t>SFT</t>
  </si>
  <si>
    <t>Kg</t>
  </si>
  <si>
    <t>urea</t>
  </si>
  <si>
    <t>HERBICIDAS</t>
  </si>
  <si>
    <t>Lt.</t>
  </si>
  <si>
    <t>mcpa 750 SL</t>
  </si>
  <si>
    <t>INSECTICIDAS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</si>
  <si>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</si>
  <si>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</si>
  <si>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</si>
  <si>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</si>
  <si>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</si>
  <si>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</si>
  <si>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</si>
  <si>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</si>
  <si>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</si>
  <si>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</si>
  <si>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</si>
  <si>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</si>
  <si>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</si>
  <si>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</si>
  <si>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</si>
  <si>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</si>
  <si>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</si>
  <si>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</si>
  <si>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</si>
  <si>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</si>
  <si>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</si>
  <si>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</si>
  <si>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</si>
  <si>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</si>
  <si>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</si>
  <si>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</si>
  <si>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</si>
  <si>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</si>
  <si>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kg/ha</t>
  </si>
  <si>
    <t>Costo unitario ($/kg) (*)</t>
  </si>
  <si>
    <t>(*): Este valor representa el valor mìnimo de venta del producto</t>
  </si>
  <si>
    <t>YUNGAY</t>
  </si>
  <si>
    <t>YUNGAY / PEMUCO</t>
  </si>
  <si>
    <t>N/A</t>
  </si>
  <si>
    <t>GLIFOSATO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</si>
</sst>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/>
    <xf numFmtId="49" fontId="4" fillId="2" borderId="5" xfId="0" applyNumberFormat="1" applyFont="1" applyFill="1" applyBorder="1" applyAlignment="1">
      <alignment horizontal="right"/>
    </xf>
    <xf numFmtId="164" fontId="4" fillId="2" borderId="5" xfId="0" applyNumberFormat="1" applyFont="1" applyFill="1" applyBorder="1"/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14" fontId="4" fillId="2" borderId="5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4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4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/>
    <xf numFmtId="49" fontId="10" fillId="4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6" borderId="19" xfId="0" applyFont="1" applyFill="1" applyBorder="1"/>
    <xf numFmtId="49" fontId="14" fillId="7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vertical="center"/>
    </xf>
    <xf numFmtId="0" fontId="11" fillId="6" borderId="18" xfId="0" applyFont="1" applyFill="1" applyBorder="1" applyAlignment="1">
      <alignment vertical="center"/>
    </xf>
    <xf numFmtId="0" fontId="11" fillId="6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4" borderId="22" xfId="0" applyNumberFormat="1" applyFont="1" applyFill="1" applyBorder="1" applyAlignment="1">
      <alignment vertical="center"/>
    </xf>
    <xf numFmtId="0" fontId="1" fillId="4" borderId="23" xfId="0" applyFont="1" applyFill="1" applyBorder="1" applyAlignment="1">
      <alignment vertical="center"/>
    </xf>
    <xf numFmtId="166" fontId="1" fillId="4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49" fontId="1" fillId="4" borderId="25" xfId="0" applyNumberFormat="1" applyFont="1" applyFill="1" applyBorder="1" applyAlignment="1">
      <alignment vertical="center"/>
    </xf>
    <xf numFmtId="166" fontId="1" fillId="4" borderId="26" xfId="0" applyNumberFormat="1" applyFont="1" applyFill="1" applyBorder="1" applyAlignment="1">
      <alignment vertical="center"/>
    </xf>
    <xf numFmtId="49" fontId="1" fillId="4" borderId="27" xfId="0" applyNumberFormat="1" applyFont="1" applyFill="1" applyBorder="1" applyAlignment="1">
      <alignment vertical="center"/>
    </xf>
    <xf numFmtId="0" fontId="11" fillId="4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7" borderId="30" xfId="0" applyNumberFormat="1" applyFont="1" applyFill="1" applyBorder="1" applyAlignment="1">
      <alignment vertical="center"/>
    </xf>
    <xf numFmtId="49" fontId="16" fillId="7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7" borderId="34" xfId="0" applyNumberFormat="1" applyFont="1" applyFill="1" applyBorder="1" applyAlignment="1">
      <alignment vertical="center"/>
    </xf>
    <xf numFmtId="167" fontId="14" fillId="7" borderId="35" xfId="0" applyNumberFormat="1" applyFont="1" applyFill="1" applyBorder="1" applyAlignment="1">
      <alignment vertical="center"/>
    </xf>
    <xf numFmtId="9" fontId="14" fillId="7" borderId="36" xfId="0" applyNumberFormat="1" applyFont="1" applyFill="1" applyBorder="1" applyAlignment="1">
      <alignment vertical="center"/>
    </xf>
    <xf numFmtId="0" fontId="16" fillId="8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6" borderId="19" xfId="0" applyFont="1" applyFill="1" applyBorder="1" applyAlignment="1">
      <alignment vertical="center"/>
    </xf>
    <xf numFmtId="0" fontId="11" fillId="8" borderId="18" xfId="0" applyFont="1" applyFill="1" applyBorder="1" applyAlignment="1">
      <alignment vertical="center"/>
    </xf>
    <xf numFmtId="49" fontId="19" fillId="8" borderId="19" xfId="0" applyNumberFormat="1" applyFont="1" applyFill="1" applyBorder="1" applyAlignment="1">
      <alignment vertical="center"/>
    </xf>
    <xf numFmtId="0" fontId="11" fillId="8" borderId="19" xfId="0" applyFont="1" applyFill="1" applyBorder="1" applyAlignment="1">
      <alignment vertical="center"/>
    </xf>
    <xf numFmtId="0" fontId="11" fillId="8" borderId="48" xfId="0" applyFont="1" applyFill="1" applyBorder="1" applyAlignment="1">
      <alignment vertical="center"/>
    </xf>
    <xf numFmtId="49" fontId="14" fillId="7" borderId="49" xfId="0" applyNumberFormat="1" applyFont="1" applyFill="1" applyBorder="1" applyAlignment="1">
      <alignment vertical="center"/>
    </xf>
    <xf numFmtId="0" fontId="14" fillId="7" borderId="50" xfId="0" applyNumberFormat="1" applyFont="1" applyFill="1" applyBorder="1" applyAlignment="1">
      <alignment vertical="center"/>
    </xf>
    <xf numFmtId="0" fontId="14" fillId="7" borderId="51" xfId="0" applyNumberFormat="1" applyFont="1" applyFill="1" applyBorder="1" applyAlignment="1">
      <alignment vertical="center"/>
    </xf>
    <xf numFmtId="167" fontId="14" fillId="7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4" fillId="2" borderId="5" xfId="0" applyNumberFormat="1" applyFont="1" applyFill="1" applyBorder="1" applyAlignment="1">
      <alignment wrapText="1"/>
    </xf>
    <xf numFmtId="0" fontId="0" fillId="0" borderId="19" xfId="0" applyBorder="1"/>
    <xf numFmtId="0" fontId="0" fillId="2" borderId="19" xfId="0" applyFill="1" applyBorder="1"/>
    <xf numFmtId="0" fontId="0" fillId="2" borderId="52" xfId="0" applyFill="1" applyBorder="1"/>
    <xf numFmtId="49" fontId="19" fillId="8" borderId="37" xfId="0" applyNumberFormat="1" applyFont="1" applyFill="1" applyBorder="1" applyAlignment="1">
      <alignment vertical="center"/>
    </xf>
    <xf numFmtId="49" fontId="19" fillId="8" borderId="38" xfId="0" applyNumberFormat="1" applyFont="1" applyFill="1" applyBorder="1" applyAlignment="1">
      <alignment vertical="center"/>
    </xf>
    <xf numFmtId="49" fontId="4" fillId="2" borderId="53" xfId="0" applyNumberFormat="1" applyFont="1" applyFill="1" applyBorder="1" applyAlignment="1">
      <alignment wrapText="1"/>
    </xf>
    <xf numFmtId="49" fontId="4" fillId="2" borderId="54" xfId="0" applyNumberFormat="1" applyFont="1" applyFill="1" applyBorder="1" applyAlignment="1">
      <alignment wrapText="1"/>
    </xf>
    <xf numFmtId="49" fontId="3" fillId="3" borderId="53" xfId="0" applyNumberFormat="1" applyFont="1" applyFill="1" applyBorder="1" applyAlignment="1">
      <alignment wrapText="1"/>
    </xf>
    <xf numFmtId="49" fontId="3" fillId="3" borderId="54" xfId="0" applyNumberFormat="1" applyFont="1" applyFill="1" applyBorder="1" applyAlignment="1">
      <alignment wrapText="1"/>
    </xf>
    <xf numFmtId="49" fontId="4" fillId="2" borderId="53" xfId="0" applyNumberFormat="1" applyFont="1" applyFill="1" applyBorder="1" applyAlignment="1"/>
    <xf numFmtId="49" fontId="4" fillId="2" borderId="54" xfId="0" applyNumberFormat="1" applyFont="1" applyFill="1" applyBorder="1" applyAlignment="1"/>
    <xf numFmtId="49" fontId="6" fillId="3" borderId="53" xfId="0" applyNumberFormat="1" applyFont="1" applyFill="1" applyBorder="1" applyAlignment="1">
      <alignment horizontal="center" vertical="center"/>
    </xf>
    <xf numFmtId="49" fontId="6" fillId="3" borderId="55" xfId="0" applyNumberFormat="1" applyFont="1" applyFill="1" applyBorder="1" applyAlignment="1">
      <alignment horizontal="center" vertical="center"/>
    </xf>
    <xf numFmtId="49" fontId="6" fillId="3" borderId="5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206828</xdr:colOff>
      <xdr:row>0</xdr:row>
      <xdr:rowOff>97972</xdr:rowOff>
    </xdr:from>
    <xdr:to>
      <xdr:col>7</xdr:col>
      <xdr:colOff>13607</xdr:colOff>
      <xdr:row>7</xdr:row>
      <xdr:rowOff>5747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828" y="97972"/>
          <a:ext cx="5744936" cy="1241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2">
          <cell r="D2">
            <v>250</v>
          </cell>
          <cell r="F2">
            <v>1500</v>
          </cell>
        </row>
        <row r="3">
          <cell r="F3">
            <v>1000</v>
          </cell>
        </row>
        <row r="9">
          <cell r="F9">
            <v>35000</v>
          </cell>
        </row>
        <row r="13">
          <cell r="F13">
            <v>300000</v>
          </cell>
        </row>
        <row r="15">
          <cell r="F15">
            <v>2500</v>
          </cell>
        </row>
        <row r="23">
          <cell r="F23">
            <v>1400</v>
          </cell>
        </row>
        <row r="51">
          <cell r="F51">
            <v>15200</v>
          </cell>
        </row>
        <row r="54">
          <cell r="F54">
            <v>23710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zoomScale="140" zoomScaleNormal="140" workbookViewId="0"/>
  </sheetViews>
  <sheetFormatPr baseColWidth="10" defaultColWidth="10.88671875" defaultRowHeight="11.25" customHeight="1" x14ac:dyDescent="0.3"/>
  <cols>
    <col min="1" max="1" width="3.109375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8" ht="15" customHeight="1" x14ac:dyDescent="0.3">
      <c r="A1" s="133"/>
      <c r="B1" s="134"/>
      <c r="C1" s="134"/>
      <c r="D1" s="134"/>
      <c r="E1" s="134"/>
      <c r="F1" s="134"/>
      <c r="G1" s="134"/>
      <c r="H1" s="131"/>
    </row>
    <row r="2" spans="1:8" ht="15" customHeight="1" x14ac:dyDescent="0.3">
      <c r="A2" s="133"/>
      <c r="B2" s="134"/>
      <c r="C2" s="134"/>
      <c r="D2" s="134"/>
      <c r="E2" s="134"/>
      <c r="F2" s="134"/>
      <c r="G2" s="134"/>
      <c r="H2" s="131"/>
    </row>
    <row r="3" spans="1:8" ht="15" customHeight="1" x14ac:dyDescent="0.3">
      <c r="A3" s="133"/>
      <c r="B3" s="134"/>
      <c r="C3" s="134"/>
      <c r="D3" s="134"/>
      <c r="E3" s="134"/>
      <c r="F3" s="134"/>
      <c r="G3" s="134"/>
      <c r="H3" s="131"/>
    </row>
    <row r="4" spans="1:8" ht="15" customHeight="1" x14ac:dyDescent="0.3">
      <c r="A4" s="133"/>
      <c r="B4" s="134"/>
      <c r="C4" s="134"/>
      <c r="D4" s="134"/>
      <c r="E4" s="134"/>
      <c r="F4" s="134"/>
      <c r="G4" s="134"/>
      <c r="H4" s="131"/>
    </row>
    <row r="5" spans="1:8" ht="15" customHeight="1" x14ac:dyDescent="0.3">
      <c r="A5" s="133"/>
      <c r="B5" s="134"/>
      <c r="C5" s="134"/>
      <c r="D5" s="134"/>
      <c r="E5" s="134"/>
      <c r="F5" s="134"/>
      <c r="G5" s="134"/>
      <c r="H5" s="131"/>
    </row>
    <row r="6" spans="1:8" ht="15" customHeight="1" x14ac:dyDescent="0.3">
      <c r="A6" s="133"/>
      <c r="B6" s="134"/>
      <c r="C6" s="134"/>
      <c r="D6" s="134"/>
      <c r="E6" s="134"/>
      <c r="F6" s="134"/>
      <c r="G6" s="134"/>
      <c r="H6" s="131"/>
    </row>
    <row r="7" spans="1:8" ht="15" customHeight="1" x14ac:dyDescent="0.3">
      <c r="B7" s="135"/>
      <c r="C7" s="135"/>
      <c r="D7" s="135"/>
      <c r="E7" s="135"/>
      <c r="F7" s="135"/>
      <c r="G7" s="135"/>
    </row>
    <row r="8" spans="1:8" ht="15" customHeight="1" x14ac:dyDescent="0.3">
      <c r="B8" s="3"/>
      <c r="C8" s="4"/>
      <c r="D8" s="2"/>
      <c r="E8" s="4"/>
      <c r="F8" s="4"/>
      <c r="G8" s="4"/>
    </row>
    <row r="9" spans="1:8" ht="12" customHeight="1" x14ac:dyDescent="0.3">
      <c r="B9" s="5" t="s">
        <v>0</v>
      </c>
      <c r="C9" s="6" t="s">
        <v>1</v>
      </c>
      <c r="D9" s="7"/>
      <c r="E9" s="140" t="s">
        <v>2</v>
      </c>
      <c r="F9" s="141"/>
      <c r="G9" s="8">
        <f>+'[1]Valores Insumos'!F3</f>
        <v>1000</v>
      </c>
    </row>
    <row r="10" spans="1:8" ht="14.4" customHeight="1" x14ac:dyDescent="0.3">
      <c r="B10" s="9" t="s">
        <v>3</v>
      </c>
      <c r="C10" s="10" t="s">
        <v>4</v>
      </c>
      <c r="D10" s="11"/>
      <c r="E10" s="138" t="s">
        <v>5</v>
      </c>
      <c r="F10" s="139"/>
      <c r="G10" s="12" t="s">
        <v>6</v>
      </c>
    </row>
    <row r="11" spans="1:8" ht="14.4" customHeight="1" x14ac:dyDescent="0.3">
      <c r="B11" s="9" t="s">
        <v>7</v>
      </c>
      <c r="C11" s="12" t="s">
        <v>8</v>
      </c>
      <c r="D11" s="11"/>
      <c r="E11" s="138" t="s">
        <v>9</v>
      </c>
      <c r="F11" s="139"/>
      <c r="G11" s="13">
        <f>+'[1]Valores Insumos'!F2</f>
        <v>1500</v>
      </c>
    </row>
    <row r="12" spans="1:8" ht="14.4" x14ac:dyDescent="0.3">
      <c r="B12" s="9" t="s">
        <v>10</v>
      </c>
      <c r="C12" s="14" t="s">
        <v>11</v>
      </c>
      <c r="D12" s="11"/>
      <c r="E12" s="15" t="s">
        <v>12</v>
      </c>
      <c r="F12" s="16"/>
      <c r="G12" s="17">
        <f>(G9*G11)</f>
        <v>1500000</v>
      </c>
    </row>
    <row r="13" spans="1:8" ht="14.4" customHeight="1" x14ac:dyDescent="0.3">
      <c r="B13" s="9" t="s">
        <v>13</v>
      </c>
      <c r="C13" s="12" t="s">
        <v>91</v>
      </c>
      <c r="D13" s="11"/>
      <c r="E13" s="138" t="s">
        <v>14</v>
      </c>
      <c r="F13" s="139"/>
      <c r="G13" s="12" t="s">
        <v>15</v>
      </c>
    </row>
    <row r="14" spans="1:8" ht="13.5" customHeight="1" x14ac:dyDescent="0.3">
      <c r="B14" s="9" t="s">
        <v>16</v>
      </c>
      <c r="C14" s="12" t="s">
        <v>92</v>
      </c>
      <c r="D14" s="11"/>
      <c r="E14" s="138" t="s">
        <v>17</v>
      </c>
      <c r="F14" s="139"/>
      <c r="G14" s="12" t="s">
        <v>6</v>
      </c>
    </row>
    <row r="15" spans="1:8" ht="20.399999999999999" customHeight="1" x14ac:dyDescent="0.3">
      <c r="B15" s="9" t="s">
        <v>18</v>
      </c>
      <c r="C15" s="18">
        <v>44986</v>
      </c>
      <c r="D15" s="11"/>
      <c r="E15" s="142" t="s">
        <v>19</v>
      </c>
      <c r="F15" s="143"/>
      <c r="G15" s="14" t="s">
        <v>20</v>
      </c>
    </row>
    <row r="16" spans="1:8" ht="12" customHeight="1" x14ac:dyDescent="0.3">
      <c r="B16" s="19"/>
      <c r="C16" s="20"/>
      <c r="D16" s="21"/>
      <c r="E16" s="22"/>
      <c r="F16" s="22"/>
      <c r="G16" s="23"/>
    </row>
    <row r="17" spans="2:7" ht="12" customHeight="1" x14ac:dyDescent="0.3">
      <c r="B17" s="144" t="s">
        <v>21</v>
      </c>
      <c r="C17" s="145"/>
      <c r="D17" s="145"/>
      <c r="E17" s="145"/>
      <c r="F17" s="145"/>
      <c r="G17" s="146"/>
    </row>
    <row r="18" spans="2:7" ht="12" customHeight="1" x14ac:dyDescent="0.3">
      <c r="B18" s="24"/>
      <c r="C18" s="25"/>
      <c r="D18" s="25"/>
      <c r="E18" s="25"/>
      <c r="F18" s="26"/>
      <c r="G18" s="26"/>
    </row>
    <row r="19" spans="2:7" ht="12" customHeight="1" x14ac:dyDescent="0.3">
      <c r="B19" s="27" t="s">
        <v>22</v>
      </c>
      <c r="C19" s="28"/>
      <c r="D19" s="29"/>
      <c r="E19" s="29"/>
      <c r="F19" s="29"/>
      <c r="G19" s="29"/>
    </row>
    <row r="20" spans="2:7" ht="24" customHeight="1" x14ac:dyDescent="0.3">
      <c r="B20" s="30" t="s">
        <v>23</v>
      </c>
      <c r="C20" s="30" t="s">
        <v>24</v>
      </c>
      <c r="D20" s="30" t="s">
        <v>25</v>
      </c>
      <c r="E20" s="30" t="s">
        <v>26</v>
      </c>
      <c r="F20" s="30" t="s">
        <v>27</v>
      </c>
      <c r="G20" s="30" t="s">
        <v>28</v>
      </c>
    </row>
    <row r="21" spans="2:7" ht="12.75" customHeight="1" x14ac:dyDescent="0.3">
      <c r="B21" s="132" t="s">
        <v>29</v>
      </c>
      <c r="C21" s="31" t="s">
        <v>30</v>
      </c>
      <c r="D21" s="32">
        <v>0.5</v>
      </c>
      <c r="E21" s="132" t="s">
        <v>31</v>
      </c>
      <c r="F21" s="17">
        <f>+'[1]Valores Insumos'!$F$9</f>
        <v>35000</v>
      </c>
      <c r="G21" s="17">
        <f>(D21*F21)</f>
        <v>17500</v>
      </c>
    </row>
    <row r="22" spans="2:7" ht="25.5" customHeight="1" x14ac:dyDescent="0.3">
      <c r="B22" s="132" t="s">
        <v>32</v>
      </c>
      <c r="C22" s="31" t="s">
        <v>30</v>
      </c>
      <c r="D22" s="32">
        <v>1</v>
      </c>
      <c r="E22" s="132" t="s">
        <v>31</v>
      </c>
      <c r="F22" s="17">
        <f>+'[1]Valores Insumos'!$F$9</f>
        <v>35000</v>
      </c>
      <c r="G22" s="17">
        <f>(D22*F22)</f>
        <v>35000</v>
      </c>
    </row>
    <row r="23" spans="2:7" ht="25.5" customHeight="1" x14ac:dyDescent="0.3">
      <c r="B23" s="132" t="s">
        <v>33</v>
      </c>
      <c r="C23" s="31" t="s">
        <v>30</v>
      </c>
      <c r="D23" s="32">
        <v>1</v>
      </c>
      <c r="E23" s="132" t="s">
        <v>34</v>
      </c>
      <c r="F23" s="17">
        <f>+'[1]Valores Insumos'!$F$9</f>
        <v>35000</v>
      </c>
      <c r="G23" s="17">
        <v>16500</v>
      </c>
    </row>
    <row r="24" spans="2:7" ht="12.75" customHeight="1" x14ac:dyDescent="0.3">
      <c r="B24" s="132" t="s">
        <v>35</v>
      </c>
      <c r="C24" s="31" t="s">
        <v>30</v>
      </c>
      <c r="D24" s="32">
        <v>2</v>
      </c>
      <c r="E24" s="132" t="s">
        <v>34</v>
      </c>
      <c r="F24" s="17">
        <f>+'[1]Valores Insumos'!$F$9</f>
        <v>35000</v>
      </c>
      <c r="G24" s="17">
        <f>(D24*F24)</f>
        <v>70000</v>
      </c>
    </row>
    <row r="25" spans="2:7" ht="12.75" customHeight="1" x14ac:dyDescent="0.3">
      <c r="B25" s="33" t="s">
        <v>36</v>
      </c>
      <c r="C25" s="34"/>
      <c r="D25" s="34"/>
      <c r="E25" s="34"/>
      <c r="F25" s="35"/>
      <c r="G25" s="36">
        <f>SUM(G21:G24)</f>
        <v>139000</v>
      </c>
    </row>
    <row r="26" spans="2:7" ht="12" customHeight="1" x14ac:dyDescent="0.3">
      <c r="B26" s="24"/>
      <c r="C26" s="26"/>
      <c r="D26" s="26"/>
      <c r="E26" s="26"/>
      <c r="F26" s="37"/>
      <c r="G26" s="37"/>
    </row>
    <row r="27" spans="2:7" ht="12" customHeight="1" x14ac:dyDescent="0.3">
      <c r="B27" s="38" t="s">
        <v>37</v>
      </c>
      <c r="C27" s="39"/>
      <c r="D27" s="40"/>
      <c r="E27" s="40"/>
      <c r="F27" s="41"/>
      <c r="G27" s="41"/>
    </row>
    <row r="28" spans="2:7" ht="24" customHeight="1" x14ac:dyDescent="0.3">
      <c r="B28" s="42" t="s">
        <v>23</v>
      </c>
      <c r="C28" s="43" t="s">
        <v>24</v>
      </c>
      <c r="D28" s="43" t="s">
        <v>25</v>
      </c>
      <c r="E28" s="42" t="s">
        <v>26</v>
      </c>
      <c r="F28" s="43" t="s">
        <v>27</v>
      </c>
      <c r="G28" s="42" t="s">
        <v>28</v>
      </c>
    </row>
    <row r="29" spans="2:7" ht="12" customHeight="1" x14ac:dyDescent="0.3">
      <c r="B29" s="44"/>
      <c r="C29" s="45" t="s">
        <v>93</v>
      </c>
      <c r="D29" s="32"/>
      <c r="E29" s="132"/>
      <c r="F29" s="17"/>
      <c r="G29" s="17"/>
    </row>
    <row r="30" spans="2:7" ht="12" customHeight="1" x14ac:dyDescent="0.3">
      <c r="B30" s="46" t="s">
        <v>38</v>
      </c>
      <c r="C30" s="47"/>
      <c r="D30" s="34"/>
      <c r="E30" s="34"/>
      <c r="F30" s="35"/>
      <c r="G30" s="36">
        <f>SUM(G29)</f>
        <v>0</v>
      </c>
    </row>
    <row r="31" spans="2:7" ht="12" customHeight="1" x14ac:dyDescent="0.3">
      <c r="B31" s="48"/>
      <c r="C31" s="49"/>
      <c r="D31" s="49"/>
      <c r="E31" s="49"/>
      <c r="F31" s="50"/>
      <c r="G31" s="50"/>
    </row>
    <row r="32" spans="2:7" ht="12" customHeight="1" x14ac:dyDescent="0.3">
      <c r="B32" s="38" t="s">
        <v>39</v>
      </c>
      <c r="C32" s="39"/>
      <c r="D32" s="40"/>
      <c r="E32" s="40"/>
      <c r="F32" s="41"/>
      <c r="G32" s="41"/>
    </row>
    <row r="33" spans="2:11" ht="24" customHeight="1" x14ac:dyDescent="0.3">
      <c r="B33" s="51" t="s">
        <v>23</v>
      </c>
      <c r="C33" s="51" t="s">
        <v>24</v>
      </c>
      <c r="D33" s="51" t="s">
        <v>25</v>
      </c>
      <c r="E33" s="51" t="s">
        <v>26</v>
      </c>
      <c r="F33" s="52" t="s">
        <v>27</v>
      </c>
      <c r="G33" s="51" t="s">
        <v>28</v>
      </c>
    </row>
    <row r="34" spans="2:11" ht="12.75" customHeight="1" x14ac:dyDescent="0.3">
      <c r="B34" s="132" t="s">
        <v>40</v>
      </c>
      <c r="C34" s="31" t="s">
        <v>41</v>
      </c>
      <c r="D34" s="32">
        <v>0.125</v>
      </c>
      <c r="E34" s="14" t="s">
        <v>31</v>
      </c>
      <c r="F34" s="17">
        <f>+'[1]Valores Insumos'!$F$13</f>
        <v>300000</v>
      </c>
      <c r="G34" s="17">
        <f t="shared" ref="G34:G36" si="0">(D34*F34)</f>
        <v>37500</v>
      </c>
    </row>
    <row r="35" spans="2:11" ht="12.75" customHeight="1" x14ac:dyDescent="0.3">
      <c r="B35" s="132" t="s">
        <v>42</v>
      </c>
      <c r="C35" s="31" t="s">
        <v>41</v>
      </c>
      <c r="D35" s="32">
        <v>0.3</v>
      </c>
      <c r="E35" s="14" t="s">
        <v>31</v>
      </c>
      <c r="F35" s="17">
        <f>+'[1]Valores Insumos'!$F$13</f>
        <v>300000</v>
      </c>
      <c r="G35" s="17">
        <f t="shared" si="0"/>
        <v>90000</v>
      </c>
    </row>
    <row r="36" spans="2:11" ht="12.75" customHeight="1" x14ac:dyDescent="0.3">
      <c r="B36" s="132" t="s">
        <v>43</v>
      </c>
      <c r="C36" s="31" t="s">
        <v>41</v>
      </c>
      <c r="D36" s="32">
        <v>0.125</v>
      </c>
      <c r="E36" s="14" t="s">
        <v>31</v>
      </c>
      <c r="F36" s="17">
        <f>+'[1]Valores Insumos'!$F$13</f>
        <v>300000</v>
      </c>
      <c r="G36" s="17">
        <f t="shared" si="0"/>
        <v>37500</v>
      </c>
    </row>
    <row r="37" spans="2:11" ht="12.75" customHeight="1" x14ac:dyDescent="0.3">
      <c r="B37" s="53" t="s">
        <v>44</v>
      </c>
      <c r="C37" s="54"/>
      <c r="D37" s="54"/>
      <c r="E37" s="54"/>
      <c r="F37" s="55"/>
      <c r="G37" s="56">
        <f>SUM(G34:G36)</f>
        <v>165000</v>
      </c>
    </row>
    <row r="38" spans="2:11" ht="12" customHeight="1" x14ac:dyDescent="0.3">
      <c r="B38" s="48"/>
      <c r="C38" s="49"/>
      <c r="D38" s="49"/>
      <c r="E38" s="49"/>
      <c r="F38" s="50"/>
      <c r="G38" s="50"/>
    </row>
    <row r="39" spans="2:11" ht="12" customHeight="1" x14ac:dyDescent="0.3">
      <c r="B39" s="38" t="s">
        <v>45</v>
      </c>
      <c r="C39" s="39"/>
      <c r="D39" s="40"/>
      <c r="E39" s="40"/>
      <c r="F39" s="41"/>
      <c r="G39" s="41"/>
    </row>
    <row r="40" spans="2:11" ht="24" customHeight="1" x14ac:dyDescent="0.3">
      <c r="B40" s="52" t="s">
        <v>46</v>
      </c>
      <c r="C40" s="52" t="s">
        <v>47</v>
      </c>
      <c r="D40" s="52" t="s">
        <v>48</v>
      </c>
      <c r="E40" s="52" t="s">
        <v>26</v>
      </c>
      <c r="F40" s="52" t="s">
        <v>27</v>
      </c>
      <c r="G40" s="52" t="s">
        <v>28</v>
      </c>
      <c r="K40" s="131"/>
    </row>
    <row r="41" spans="2:11" ht="12.75" customHeight="1" x14ac:dyDescent="0.3">
      <c r="B41" s="57" t="s">
        <v>49</v>
      </c>
      <c r="C41" s="58"/>
      <c r="D41" s="58"/>
      <c r="E41" s="58"/>
      <c r="F41" s="58"/>
      <c r="G41" s="58"/>
      <c r="K41" s="131"/>
    </row>
    <row r="42" spans="2:11" ht="12.75" customHeight="1" x14ac:dyDescent="0.3">
      <c r="B42" s="15" t="s">
        <v>50</v>
      </c>
      <c r="C42" s="59" t="s">
        <v>51</v>
      </c>
      <c r="D42" s="60">
        <v>40</v>
      </c>
      <c r="E42" s="59" t="s">
        <v>31</v>
      </c>
      <c r="F42" s="61">
        <f>+'[1]Valores Insumos'!F15</f>
        <v>2500</v>
      </c>
      <c r="G42" s="61">
        <v>187000</v>
      </c>
    </row>
    <row r="43" spans="2:11" ht="12.75" customHeight="1" x14ac:dyDescent="0.3">
      <c r="B43" s="62" t="s">
        <v>52</v>
      </c>
      <c r="C43" s="63"/>
      <c r="D43" s="16"/>
      <c r="E43" s="63"/>
      <c r="F43" s="61"/>
      <c r="G43" s="61"/>
    </row>
    <row r="44" spans="2:11" ht="12.75" customHeight="1" x14ac:dyDescent="0.3">
      <c r="B44" s="15" t="s">
        <v>53</v>
      </c>
      <c r="C44" s="59" t="s">
        <v>54</v>
      </c>
      <c r="D44" s="60">
        <v>200</v>
      </c>
      <c r="E44" s="59" t="s">
        <v>31</v>
      </c>
      <c r="F44" s="61">
        <f>+'[1]Valores Insumos'!F23</f>
        <v>1400</v>
      </c>
      <c r="G44" s="61">
        <f>(D44*F44)</f>
        <v>280000</v>
      </c>
    </row>
    <row r="45" spans="2:11" ht="12.75" customHeight="1" x14ac:dyDescent="0.3">
      <c r="B45" s="15" t="s">
        <v>55</v>
      </c>
      <c r="C45" s="59" t="s">
        <v>51</v>
      </c>
      <c r="D45" s="60">
        <v>100</v>
      </c>
      <c r="E45" s="59" t="s">
        <v>31</v>
      </c>
      <c r="F45" s="61">
        <v>1160</v>
      </c>
      <c r="G45" s="61">
        <v>100000</v>
      </c>
    </row>
    <row r="46" spans="2:11" ht="12.75" customHeight="1" x14ac:dyDescent="0.3">
      <c r="B46" s="62" t="s">
        <v>56</v>
      </c>
      <c r="C46" s="63"/>
      <c r="D46" s="16"/>
      <c r="E46" s="63"/>
      <c r="F46" s="61"/>
      <c r="G46" s="61"/>
    </row>
    <row r="47" spans="2:11" ht="12.75" customHeight="1" x14ac:dyDescent="0.3">
      <c r="B47" s="15" t="s">
        <v>94</v>
      </c>
      <c r="C47" s="59" t="s">
        <v>57</v>
      </c>
      <c r="D47" s="60">
        <v>1</v>
      </c>
      <c r="E47" s="59" t="s">
        <v>31</v>
      </c>
      <c r="F47" s="61">
        <f>+'[1]Valores Insumos'!F51</f>
        <v>15200</v>
      </c>
      <c r="G47" s="61">
        <f>(D47*F47)</f>
        <v>15200</v>
      </c>
    </row>
    <row r="48" spans="2:11" ht="12.75" customHeight="1" x14ac:dyDescent="0.3">
      <c r="B48" s="15" t="s">
        <v>58</v>
      </c>
      <c r="C48" s="59" t="s">
        <v>57</v>
      </c>
      <c r="D48" s="60">
        <v>1</v>
      </c>
      <c r="E48" s="59" t="s">
        <v>31</v>
      </c>
      <c r="F48" s="61">
        <f>+'[1]Valores Insumos'!F54</f>
        <v>23710</v>
      </c>
      <c r="G48" s="61">
        <f>(D48*F48)</f>
        <v>23710</v>
      </c>
    </row>
    <row r="49" spans="2:7" ht="12.75" customHeight="1" x14ac:dyDescent="0.3">
      <c r="B49" s="62" t="s">
        <v>59</v>
      </c>
      <c r="C49" s="63"/>
      <c r="D49" s="16"/>
      <c r="E49" s="63"/>
      <c r="F49" s="61"/>
      <c r="G49" s="61"/>
    </row>
    <row r="50" spans="2:7" ht="13.5" customHeight="1" x14ac:dyDescent="0.3">
      <c r="B50" s="64" t="s">
        <v>60</v>
      </c>
      <c r="C50" s="65"/>
      <c r="D50" s="65"/>
      <c r="E50" s="65"/>
      <c r="F50" s="66"/>
      <c r="G50" s="67">
        <f>SUM(G41:G49)</f>
        <v>605910</v>
      </c>
    </row>
    <row r="51" spans="2:7" ht="12" customHeight="1" x14ac:dyDescent="0.3">
      <c r="B51" s="48"/>
      <c r="C51" s="49"/>
      <c r="D51" s="49"/>
      <c r="E51" s="68"/>
      <c r="F51" s="50"/>
      <c r="G51" s="50"/>
    </row>
    <row r="52" spans="2:7" ht="12" customHeight="1" x14ac:dyDescent="0.3">
      <c r="B52" s="38" t="s">
        <v>61</v>
      </c>
      <c r="C52" s="39"/>
      <c r="D52" s="40"/>
      <c r="E52" s="40"/>
      <c r="F52" s="41"/>
      <c r="G52" s="41"/>
    </row>
    <row r="53" spans="2:7" ht="24" customHeight="1" x14ac:dyDescent="0.3">
      <c r="B53" s="51" t="s">
        <v>62</v>
      </c>
      <c r="C53" s="52" t="s">
        <v>47</v>
      </c>
      <c r="D53" s="52" t="s">
        <v>48</v>
      </c>
      <c r="E53" s="51" t="s">
        <v>26</v>
      </c>
      <c r="F53" s="52" t="s">
        <v>27</v>
      </c>
      <c r="G53" s="51" t="s">
        <v>28</v>
      </c>
    </row>
    <row r="54" spans="2:7" ht="19.5" customHeight="1" x14ac:dyDescent="0.3">
      <c r="B54" s="70" t="s">
        <v>63</v>
      </c>
      <c r="C54" s="63"/>
      <c r="D54" s="61"/>
      <c r="E54" s="71"/>
      <c r="F54" s="69"/>
      <c r="G54" s="61"/>
    </row>
    <row r="55" spans="2:7" ht="13.5" customHeight="1" x14ac:dyDescent="0.3">
      <c r="B55" s="72" t="s">
        <v>64</v>
      </c>
      <c r="C55" s="73"/>
      <c r="D55" s="73"/>
      <c r="E55" s="73"/>
      <c r="F55" s="74"/>
      <c r="G55" s="75">
        <v>0</v>
      </c>
    </row>
    <row r="56" spans="2:7" ht="12" customHeight="1" x14ac:dyDescent="0.3">
      <c r="B56" s="90"/>
      <c r="C56" s="90"/>
      <c r="D56" s="90"/>
      <c r="E56" s="90"/>
      <c r="F56" s="91"/>
      <c r="G56" s="91"/>
    </row>
    <row r="57" spans="2:7" ht="12" customHeight="1" x14ac:dyDescent="0.3">
      <c r="B57" s="92" t="s">
        <v>65</v>
      </c>
      <c r="C57" s="93"/>
      <c r="D57" s="93"/>
      <c r="E57" s="93"/>
      <c r="F57" s="93"/>
      <c r="G57" s="94">
        <f>G55+G50+G37+G30+G25</f>
        <v>909910</v>
      </c>
    </row>
    <row r="58" spans="2:7" ht="12" customHeight="1" x14ac:dyDescent="0.3">
      <c r="B58" s="95" t="s">
        <v>66</v>
      </c>
      <c r="C58" s="77"/>
      <c r="D58" s="77"/>
      <c r="E58" s="77"/>
      <c r="F58" s="77"/>
      <c r="G58" s="96">
        <f>G57*0.05</f>
        <v>45495.5</v>
      </c>
    </row>
    <row r="59" spans="2:7" ht="12" customHeight="1" x14ac:dyDescent="0.3">
      <c r="B59" s="97" t="s">
        <v>67</v>
      </c>
      <c r="C59" s="76"/>
      <c r="D59" s="76"/>
      <c r="E59" s="76"/>
      <c r="F59" s="76"/>
      <c r="G59" s="98">
        <f>G58+G57</f>
        <v>955405.5</v>
      </c>
    </row>
    <row r="60" spans="2:7" ht="12" customHeight="1" x14ac:dyDescent="0.3">
      <c r="B60" s="95" t="s">
        <v>68</v>
      </c>
      <c r="C60" s="77"/>
      <c r="D60" s="77"/>
      <c r="E60" s="77"/>
      <c r="F60" s="77"/>
      <c r="G60" s="96">
        <f>G12</f>
        <v>1500000</v>
      </c>
    </row>
    <row r="61" spans="2:7" ht="12" customHeight="1" x14ac:dyDescent="0.3">
      <c r="B61" s="99" t="s">
        <v>69</v>
      </c>
      <c r="C61" s="100"/>
      <c r="D61" s="100"/>
      <c r="E61" s="100"/>
      <c r="F61" s="100"/>
      <c r="G61" s="101">
        <f>G60-G59</f>
        <v>544594.5</v>
      </c>
    </row>
    <row r="62" spans="2:7" ht="12" customHeight="1" x14ac:dyDescent="0.3">
      <c r="B62" s="88" t="s">
        <v>70</v>
      </c>
      <c r="C62" s="89"/>
      <c r="D62" s="89"/>
      <c r="E62" s="89"/>
      <c r="F62" s="89"/>
      <c r="G62" s="85"/>
    </row>
    <row r="63" spans="2:7" ht="12.75" customHeight="1" thickBot="1" x14ac:dyDescent="0.35">
      <c r="B63" s="102"/>
      <c r="C63" s="89"/>
      <c r="D63" s="89"/>
      <c r="E63" s="89"/>
      <c r="F63" s="89"/>
      <c r="G63" s="85"/>
    </row>
    <row r="64" spans="2:7" ht="12" customHeight="1" x14ac:dyDescent="0.3">
      <c r="B64" s="114" t="s">
        <v>71</v>
      </c>
      <c r="C64" s="115"/>
      <c r="D64" s="115"/>
      <c r="E64" s="115"/>
      <c r="F64" s="116"/>
      <c r="G64" s="85"/>
    </row>
    <row r="65" spans="2:7" ht="12" customHeight="1" x14ac:dyDescent="0.3">
      <c r="B65" s="117" t="s">
        <v>72</v>
      </c>
      <c r="C65" s="87"/>
      <c r="D65" s="87"/>
      <c r="E65" s="87"/>
      <c r="F65" s="118"/>
      <c r="G65" s="85"/>
    </row>
    <row r="66" spans="2:7" ht="12" customHeight="1" x14ac:dyDescent="0.3">
      <c r="B66" s="117" t="s">
        <v>73</v>
      </c>
      <c r="C66" s="87"/>
      <c r="D66" s="87"/>
      <c r="E66" s="87"/>
      <c r="F66" s="118"/>
      <c r="G66" s="85"/>
    </row>
    <row r="67" spans="2:7" ht="12" customHeight="1" x14ac:dyDescent="0.3">
      <c r="B67" s="117" t="s">
        <v>74</v>
      </c>
      <c r="C67" s="87"/>
      <c r="D67" s="87"/>
      <c r="E67" s="87"/>
      <c r="F67" s="118"/>
      <c r="G67" s="85"/>
    </row>
    <row r="68" spans="2:7" ht="12" customHeight="1" x14ac:dyDescent="0.3">
      <c r="B68" s="117" t="s">
        <v>75</v>
      </c>
      <c r="C68" s="87"/>
      <c r="D68" s="87"/>
      <c r="E68" s="87"/>
      <c r="F68" s="118"/>
      <c r="G68" s="85"/>
    </row>
    <row r="69" spans="2:7" ht="12" customHeight="1" x14ac:dyDescent="0.3">
      <c r="B69" s="117" t="s">
        <v>76</v>
      </c>
      <c r="C69" s="87"/>
      <c r="D69" s="87"/>
      <c r="E69" s="87"/>
      <c r="F69" s="118"/>
      <c r="G69" s="85"/>
    </row>
    <row r="70" spans="2:7" ht="12.75" customHeight="1" thickBot="1" x14ac:dyDescent="0.35">
      <c r="B70" s="119" t="s">
        <v>77</v>
      </c>
      <c r="C70" s="120"/>
      <c r="D70" s="120"/>
      <c r="E70" s="120"/>
      <c r="F70" s="121"/>
      <c r="G70" s="85"/>
    </row>
    <row r="71" spans="2:7" ht="12.75" customHeight="1" x14ac:dyDescent="0.3">
      <c r="B71" s="112"/>
      <c r="C71" s="87"/>
      <c r="D71" s="87"/>
      <c r="E71" s="87"/>
      <c r="F71" s="87"/>
      <c r="G71" s="85"/>
    </row>
    <row r="72" spans="2:7" ht="15" customHeight="1" thickBot="1" x14ac:dyDescent="0.35">
      <c r="B72" s="136" t="s">
        <v>78</v>
      </c>
      <c r="C72" s="137"/>
      <c r="D72" s="111"/>
      <c r="E72" s="78"/>
      <c r="F72" s="78"/>
      <c r="G72" s="85"/>
    </row>
    <row r="73" spans="2:7" ht="12" customHeight="1" x14ac:dyDescent="0.3">
      <c r="B73" s="104" t="s">
        <v>62</v>
      </c>
      <c r="C73" s="79" t="s">
        <v>79</v>
      </c>
      <c r="D73" s="105" t="s">
        <v>80</v>
      </c>
      <c r="E73" s="78"/>
      <c r="F73" s="78"/>
      <c r="G73" s="85"/>
    </row>
    <row r="74" spans="2:7" ht="12" customHeight="1" x14ac:dyDescent="0.3">
      <c r="B74" s="106" t="s">
        <v>81</v>
      </c>
      <c r="C74" s="80">
        <f>G25</f>
        <v>139000</v>
      </c>
      <c r="D74" s="107">
        <f>(C74/C80)</f>
        <v>0.18742550173402298</v>
      </c>
      <c r="E74" s="78"/>
      <c r="F74" s="78"/>
      <c r="G74" s="85"/>
    </row>
    <row r="75" spans="2:7" ht="12" customHeight="1" x14ac:dyDescent="0.3">
      <c r="B75" s="106" t="s">
        <v>82</v>
      </c>
      <c r="C75" s="81">
        <f>G30</f>
        <v>0</v>
      </c>
      <c r="D75" s="107">
        <v>0.03</v>
      </c>
      <c r="E75" s="78"/>
      <c r="F75" s="78"/>
      <c r="G75" s="85"/>
    </row>
    <row r="76" spans="2:7" ht="12" customHeight="1" x14ac:dyDescent="0.3">
      <c r="B76" s="106" t="s">
        <v>83</v>
      </c>
      <c r="C76" s="80">
        <f>G37</f>
        <v>165000</v>
      </c>
      <c r="D76" s="107">
        <f>(C76/C80)</f>
        <v>0.22248350925261723</v>
      </c>
      <c r="E76" s="78"/>
      <c r="F76" s="78"/>
      <c r="G76" s="85"/>
    </row>
    <row r="77" spans="2:7" ht="12" customHeight="1" x14ac:dyDescent="0.3">
      <c r="B77" s="106" t="s">
        <v>46</v>
      </c>
      <c r="C77" s="80">
        <f>G50</f>
        <v>605910</v>
      </c>
      <c r="D77" s="107">
        <f>(C77/C80)</f>
        <v>0.81699989752274726</v>
      </c>
      <c r="E77" s="78"/>
      <c r="F77" s="78"/>
      <c r="G77" s="85"/>
    </row>
    <row r="78" spans="2:7" ht="12" customHeight="1" x14ac:dyDescent="0.3">
      <c r="B78" s="106" t="s">
        <v>84</v>
      </c>
      <c r="C78" s="82">
        <f>G55</f>
        <v>0</v>
      </c>
      <c r="D78" s="107">
        <f>(C78/C80)</f>
        <v>0</v>
      </c>
      <c r="E78" s="84"/>
      <c r="F78" s="84"/>
      <c r="G78" s="85"/>
    </row>
    <row r="79" spans="2:7" ht="12" customHeight="1" x14ac:dyDescent="0.3">
      <c r="B79" s="106" t="s">
        <v>85</v>
      </c>
      <c r="C79" s="82">
        <f>G58</f>
        <v>45495.5</v>
      </c>
      <c r="D79" s="107">
        <f>(C79/C80)</f>
        <v>6.1345445425469373E-2</v>
      </c>
      <c r="E79" s="84"/>
      <c r="F79" s="84"/>
      <c r="G79" s="85"/>
    </row>
    <row r="80" spans="2:7" ht="12.75" customHeight="1" thickBot="1" x14ac:dyDescent="0.35">
      <c r="B80" s="108" t="s">
        <v>86</v>
      </c>
      <c r="C80" s="109">
        <v>741628</v>
      </c>
      <c r="D80" s="110">
        <f>SUM(D74:D79)</f>
        <v>1.3182543539348568</v>
      </c>
      <c r="E80" s="84"/>
      <c r="F80" s="84"/>
      <c r="G80" s="85"/>
    </row>
    <row r="81" spans="2:7" ht="12" customHeight="1" x14ac:dyDescent="0.3">
      <c r="B81" s="102"/>
      <c r="C81" s="89"/>
      <c r="D81" s="89"/>
      <c r="E81" s="89"/>
      <c r="F81" s="89"/>
      <c r="G81" s="85"/>
    </row>
    <row r="82" spans="2:7" ht="12.75" customHeight="1" x14ac:dyDescent="0.3">
      <c r="B82" s="103"/>
      <c r="C82" s="89"/>
      <c r="D82" s="89"/>
      <c r="E82" s="89"/>
      <c r="F82" s="89"/>
      <c r="G82" s="85"/>
    </row>
    <row r="83" spans="2:7" ht="12" customHeight="1" thickBot="1" x14ac:dyDescent="0.35">
      <c r="B83" s="123"/>
      <c r="C83" s="124" t="s">
        <v>87</v>
      </c>
      <c r="D83" s="125"/>
      <c r="E83" s="126"/>
      <c r="F83" s="83"/>
      <c r="G83" s="85"/>
    </row>
    <row r="84" spans="2:7" ht="12" customHeight="1" x14ac:dyDescent="0.3">
      <c r="B84" s="127" t="s">
        <v>88</v>
      </c>
      <c r="C84" s="128">
        <v>7800</v>
      </c>
      <c r="D84" s="128">
        <v>8000</v>
      </c>
      <c r="E84" s="129">
        <v>8200</v>
      </c>
      <c r="F84" s="122"/>
      <c r="G84" s="86"/>
    </row>
    <row r="85" spans="2:7" ht="12.75" customHeight="1" thickBot="1" x14ac:dyDescent="0.35">
      <c r="B85" s="108" t="s">
        <v>89</v>
      </c>
      <c r="C85" s="109">
        <f>(G59/C84)</f>
        <v>122.48788461538462</v>
      </c>
      <c r="D85" s="109">
        <f>(G59/D84)</f>
        <v>119.4256875</v>
      </c>
      <c r="E85" s="130">
        <f>(G59/E84)</f>
        <v>116.51286585365854</v>
      </c>
      <c r="F85" s="122"/>
      <c r="G85" s="86"/>
    </row>
    <row r="86" spans="2:7" ht="15.6" customHeight="1" x14ac:dyDescent="0.3">
      <c r="B86" s="113" t="s">
        <v>90</v>
      </c>
      <c r="C86" s="87"/>
      <c r="D86" s="87"/>
      <c r="E86" s="87"/>
      <c r="F86" s="87"/>
      <c r="G86" s="87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BALLICA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Sepulveda Hellman Mauricio Alejandro</cp:lastModifiedBy>
  <cp:revision/>
  <dcterms:created xsi:type="dcterms:W3CDTF">2020-11-27T12:49:26Z</dcterms:created>
  <dcterms:modified xsi:type="dcterms:W3CDTF">2023-04-11T13:44:59Z</dcterms:modified>
  <cp:category/>
  <cp:contentStatus/>
</cp:coreProperties>
</file>