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60"/>
  </bookViews>
  <sheets>
    <sheet name="Betarra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D89" i="1"/>
  <c r="G46" i="1" l="1"/>
  <c r="G47" i="1"/>
  <c r="G48" i="1"/>
  <c r="G50" i="1"/>
  <c r="G51" i="1"/>
  <c r="G44" i="1"/>
  <c r="G52" i="1" l="1"/>
  <c r="G23" i="1" l="1"/>
  <c r="G24" i="1"/>
  <c r="G25" i="1"/>
  <c r="G26" i="1"/>
  <c r="G27" i="1"/>
  <c r="G21" i="1"/>
  <c r="G38" i="1" l="1"/>
  <c r="G37" i="1"/>
  <c r="G39" i="1" l="1"/>
  <c r="G22" i="1"/>
  <c r="G28" i="1" s="1"/>
  <c r="G12" i="1" l="1"/>
  <c r="C83" i="1" l="1"/>
  <c r="G62" i="1"/>
  <c r="C79" i="1" l="1"/>
  <c r="C82" i="1"/>
  <c r="C81" i="1"/>
  <c r="G59" i="1" l="1"/>
  <c r="G60" i="1" s="1"/>
  <c r="G61" i="1" l="1"/>
  <c r="C84" i="1"/>
  <c r="C85" i="1" s="1"/>
  <c r="D82" i="1" s="1"/>
  <c r="D90" i="1" l="1"/>
  <c r="C90" i="1"/>
  <c r="E90" i="1"/>
  <c r="G63" i="1"/>
  <c r="D84" i="1"/>
  <c r="D81" i="1"/>
  <c r="D83" i="1"/>
  <c r="D79" i="1"/>
  <c r="D85" i="1" l="1"/>
</calcChain>
</file>

<file path=xl/sharedStrings.xml><?xml version="1.0" encoding="utf-8"?>
<sst xmlns="http://schemas.openxmlformats.org/spreadsheetml/2006/main" count="144" uniqueCount="104">
  <si>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</si>
  <si>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</si>
  <si>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</si>
  <si>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</si>
  <si>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</si>
  <si>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</si>
  <si>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</si>
  <si>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</si>
  <si>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</si>
  <si>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</si>
  <si>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</si>
  <si>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</si>
  <si>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</si>
  <si>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</si>
  <si>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</si>
  <si>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</si>
  <si>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</si>
  <si>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</si>
  <si>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</si>
  <si>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</si>
  <si>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</si>
  <si>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</si>
  <si>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</si>
  <si>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</si>
  <si>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</si>
  <si>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</si>
  <si>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</si>
  <si>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</si>
  <si>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</si>
  <si>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</si>
  <si>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</si>
  <si>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</si>
  <si>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</si>
  <si>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</si>
  <si>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</si>
  <si>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</si>
  <si>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</si>
  <si>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</si>
  <si>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</si>
  <si>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</si>
  <si>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</si>
  <si>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</si>
  <si>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</si>
  <si>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</si>
  <si>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</si>
  <si>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</si>
  <si>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</si>
  <si>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</si>
  <si>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</si>
  <si>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</si>
  <si>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</si>
  <si>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</si>
  <si>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</si>
  <si>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</si>
  <si>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</si>
  <si>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</si>
  <si>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</si>
  <si>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</si>
  <si>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</si>
  <si>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</si>
  <si>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</si>
  <si>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Siembra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</si>
  <si>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</si>
  <si>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</si>
  <si>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</si>
  <si>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</si>
  <si>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</si>
  <si>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Agosto-Diciembre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</si>
  <si>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</si>
  <si>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</si>
  <si>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</si>
  <si>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</si>
  <si>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</si>
  <si>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BETARRAGA</t>
  </si>
  <si>
    <t>Detroit Dark Red</t>
  </si>
  <si>
    <t>RENDIMIENTO ( Kg/Há.)</t>
  </si>
  <si>
    <t>Diciembre</t>
  </si>
  <si>
    <t>Agosto</t>
  </si>
  <si>
    <t>Agosto-Enero</t>
  </si>
  <si>
    <t>Septiembre-Noviembre</t>
  </si>
  <si>
    <t>Septiembre-Octubre</t>
  </si>
  <si>
    <t>Cosecha</t>
  </si>
  <si>
    <t>Julio</t>
  </si>
  <si>
    <t>Lt</t>
  </si>
  <si>
    <t>7. Metodo de siembra en eras a un marco de 0.25 m x 0.1 m.</t>
  </si>
  <si>
    <t>8. Cultivo anual, puede ser cultivado durante todo el año.</t>
  </si>
  <si>
    <t>9. Período de siembra a cosecha 5 meses.</t>
  </si>
  <si>
    <t>Riegos</t>
  </si>
  <si>
    <t>Urea Granulada</t>
  </si>
  <si>
    <t>PRECIO ESPERADO ($/Kg.)</t>
  </si>
  <si>
    <t>Rendimiento (Kg/hà)</t>
  </si>
  <si>
    <t>Costo unitario ($/Kg) (*)</t>
  </si>
  <si>
    <t>Vertimec 018 EC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</si>
  <si>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</si>
  <si>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</si>
  <si>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</si>
  <si>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0.250 Kg</t>
  </si>
  <si>
    <t>Hurricane 70 wp</t>
  </si>
  <si>
    <t>Superfosfato Triple</t>
  </si>
  <si>
    <t>Nivelación de Suelo y Abonado de Fondo</t>
  </si>
  <si>
    <t>Desmalezado y Raleo</t>
  </si>
  <si>
    <t>Aplicación de Agroinsumos</t>
  </si>
  <si>
    <t>Guano no Avícola</t>
  </si>
  <si>
    <t>Ferias Libres, Terminales Agrpecuarios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</si>
</sst>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4" xfId="0" applyNumberFormat="1" applyFont="1" applyFill="1" applyBorder="1" applyAlignment="1">
      <alignment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3" fontId="2" fillId="3" borderId="44" xfId="0" applyNumberFormat="1" applyFont="1" applyFill="1" applyBorder="1" applyAlignment="1">
      <alignment vertical="center"/>
    </xf>
    <xf numFmtId="49" fontId="1" fillId="2" borderId="42" xfId="0" applyNumberFormat="1" applyFont="1" applyFill="1" applyBorder="1" applyAlignment="1"/>
    <xf numFmtId="49" fontId="1" fillId="2" borderId="42" xfId="0" applyNumberFormat="1" applyFont="1" applyFill="1" applyBorder="1" applyAlignment="1">
      <alignment horizontal="center"/>
    </xf>
    <xf numFmtId="0" fontId="1" fillId="2" borderId="42" xfId="0" applyNumberFormat="1" applyFont="1" applyFill="1" applyBorder="1" applyAlignment="1"/>
    <xf numFmtId="3" fontId="1" fillId="2" borderId="42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2" xfId="0" applyNumberFormat="1" applyFont="1" applyFill="1" applyBorder="1" applyAlignment="1">
      <alignment wrapText="1"/>
    </xf>
    <xf numFmtId="49" fontId="1" fillId="2" borderId="42" xfId="0" applyNumberFormat="1" applyFont="1" applyFill="1" applyBorder="1" applyAlignment="1">
      <alignment horizontal="center" wrapText="1"/>
    </xf>
    <xf numFmtId="0" fontId="1" fillId="2" borderId="42" xfId="0" applyNumberFormat="1" applyFont="1" applyFill="1" applyBorder="1" applyAlignment="1">
      <alignment wrapText="1"/>
    </xf>
    <xf numFmtId="3" fontId="1" fillId="2" borderId="42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4" fillId="2" borderId="45" xfId="0" applyNumberFormat="1" applyFont="1" applyFill="1" applyBorder="1" applyAlignment="1"/>
    <xf numFmtId="0" fontId="1" fillId="2" borderId="45" xfId="0" applyFont="1" applyFill="1" applyBorder="1" applyAlignment="1">
      <alignment horizontal="center"/>
    </xf>
    <xf numFmtId="0" fontId="1" fillId="2" borderId="45" xfId="0" applyFont="1" applyFill="1" applyBorder="1" applyAlignment="1"/>
    <xf numFmtId="3" fontId="1" fillId="2" borderId="45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7" fillId="0" borderId="34" xfId="0" applyFont="1" applyFill="1" applyBorder="1"/>
    <xf numFmtId="0" fontId="7" fillId="0" borderId="36" xfId="0" applyFont="1" applyFill="1" applyBorder="1"/>
    <xf numFmtId="0" fontId="2" fillId="2" borderId="16" xfId="0" applyFont="1" applyFill="1" applyBorder="1" applyAlignment="1">
      <alignment vertical="center"/>
    </xf>
    <xf numFmtId="49" fontId="6" fillId="2" borderId="16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49" fontId="8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8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0" fontId="1" fillId="2" borderId="14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1" fillId="2" borderId="16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165" fontId="8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4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0" fontId="1" fillId="2" borderId="16" xfId="0" applyFont="1" applyFill="1" applyBorder="1" applyAlignment="1"/>
    <xf numFmtId="0" fontId="1" fillId="2" borderId="35" xfId="0" applyFont="1" applyFill="1" applyBorder="1" applyAlignment="1"/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7" borderId="16" xfId="0" applyFont="1" applyFill="1" applyBorder="1" applyAlignment="1"/>
    <xf numFmtId="49" fontId="4" fillId="2" borderId="26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7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49" fontId="4" fillId="8" borderId="28" xfId="0" applyNumberFormat="1" applyFont="1" applyFill="1" applyBorder="1" applyAlignment="1">
      <alignment vertical="center"/>
    </xf>
    <xf numFmtId="166" fontId="4" fillId="8" borderId="29" xfId="0" applyNumberFormat="1" applyFont="1" applyFill="1" applyBorder="1" applyAlignment="1">
      <alignment vertical="center"/>
    </xf>
    <xf numFmtId="9" fontId="4" fillId="8" borderId="30" xfId="0" applyNumberFormat="1" applyFont="1" applyFill="1" applyBorder="1" applyAlignment="1">
      <alignment vertical="center"/>
    </xf>
    <xf numFmtId="49" fontId="4" fillId="8" borderId="39" xfId="0" applyNumberFormat="1" applyFont="1" applyFill="1" applyBorder="1" applyAlignment="1">
      <alignment vertical="center"/>
    </xf>
    <xf numFmtId="3" fontId="4" fillId="8" borderId="40" xfId="0" applyNumberFormat="1" applyFont="1" applyFill="1" applyBorder="1" applyAlignment="1">
      <alignment vertical="center"/>
    </xf>
    <xf numFmtId="3" fontId="4" fillId="8" borderId="41" xfId="0" applyNumberFormat="1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vertical="center"/>
    </xf>
    <xf numFmtId="166" fontId="4" fillId="8" borderId="3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4" fillId="8" borderId="46" xfId="0" applyNumberFormat="1" applyFont="1" applyFill="1" applyBorder="1" applyAlignment="1">
      <alignment vertical="center"/>
    </xf>
    <xf numFmtId="49" fontId="4" fillId="8" borderId="47" xfId="0" applyNumberFormat="1" applyFont="1" applyFill="1" applyBorder="1" applyAlignment="1">
      <alignment vertical="center"/>
    </xf>
    <xf numFmtId="49" fontId="1" fillId="8" borderId="48" xfId="0" applyNumberFormat="1" applyFont="1" applyFill="1" applyBorder="1" applyAlignment="1"/>
    <xf numFmtId="0" fontId="1" fillId="9" borderId="51" xfId="0" applyFont="1" applyFill="1" applyBorder="1" applyAlignment="1"/>
    <xf numFmtId="0" fontId="8" fillId="9" borderId="31" xfId="0" applyFont="1" applyFill="1" applyBorder="1" applyAlignment="1">
      <alignment vertical="center"/>
    </xf>
    <xf numFmtId="49" fontId="3" fillId="9" borderId="32" xfId="0" applyNumberFormat="1" applyFont="1" applyFill="1" applyBorder="1" applyAlignment="1">
      <alignment vertical="center"/>
    </xf>
    <xf numFmtId="0" fontId="8" fillId="9" borderId="32" xfId="0" applyFont="1" applyFill="1" applyBorder="1" applyAlignment="1">
      <alignment vertical="center"/>
    </xf>
    <xf numFmtId="0" fontId="8" fillId="9" borderId="33" xfId="0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43" xfId="0" applyNumberFormat="1" applyFont="1" applyFill="1" applyBorder="1" applyAlignment="1">
      <alignment horizontal="center" vertical="center"/>
    </xf>
    <xf numFmtId="49" fontId="10" fillId="3" borderId="43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5" fontId="10" fillId="5" borderId="20" xfId="0" applyNumberFormat="1" applyFont="1" applyFill="1" applyBorder="1" applyAlignment="1">
      <alignment vertical="center"/>
    </xf>
    <xf numFmtId="49" fontId="10" fillId="3" borderId="21" xfId="0" applyNumberFormat="1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165" fontId="10" fillId="3" borderId="22" xfId="0" applyNumberFormat="1" applyFont="1" applyFill="1" applyBorder="1" applyAlignment="1">
      <alignment vertical="center"/>
    </xf>
    <xf numFmtId="49" fontId="10" fillId="5" borderId="21" xfId="0" applyNumberFormat="1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165" fontId="10" fillId="5" borderId="22" xfId="0" applyNumberFormat="1" applyFont="1" applyFill="1" applyBorder="1" applyAlignment="1">
      <alignment vertical="center"/>
    </xf>
    <xf numFmtId="49" fontId="10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0" fillId="6" borderId="25" xfId="0" applyNumberFormat="1" applyFont="1" applyFill="1" applyBorder="1" applyAlignment="1">
      <alignment vertical="center"/>
    </xf>
    <xf numFmtId="0" fontId="1" fillId="2" borderId="53" xfId="0" applyFont="1" applyFill="1" applyBorder="1" applyAlignment="1"/>
    <xf numFmtId="49" fontId="1" fillId="2" borderId="52" xfId="0" applyNumberFormat="1" applyFont="1" applyFill="1" applyBorder="1" applyAlignment="1">
      <alignment vertical="center" wrapText="1"/>
    </xf>
    <xf numFmtId="49" fontId="1" fillId="2" borderId="45" xfId="0" applyNumberFormat="1" applyFont="1" applyFill="1" applyBorder="1" applyAlignment="1">
      <alignment horizontal="right"/>
    </xf>
    <xf numFmtId="14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/>
    <xf numFmtId="49" fontId="1" fillId="2" borderId="42" xfId="0" applyNumberFormat="1" applyFont="1" applyFill="1" applyBorder="1" applyAlignment="1">
      <alignment horizontal="right" wrapText="1"/>
    </xf>
    <xf numFmtId="0" fontId="1" fillId="2" borderId="54" xfId="0" applyFont="1" applyFill="1" applyBorder="1" applyAlignment="1"/>
    <xf numFmtId="0" fontId="1" fillId="2" borderId="55" xfId="0" applyFont="1" applyFill="1" applyBorder="1" applyAlignment="1">
      <alignment horizontal="left"/>
    </xf>
    <xf numFmtId="0" fontId="1" fillId="2" borderId="55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49" fontId="3" fillId="9" borderId="49" xfId="0" applyNumberFormat="1" applyFont="1" applyFill="1" applyBorder="1" applyAlignment="1">
      <alignment vertical="center"/>
    </xf>
    <xf numFmtId="0" fontId="4" fillId="9" borderId="5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45" xfId="0" applyNumberFormat="1" applyFont="1" applyFill="1" applyBorder="1" applyAlignment="1">
      <alignment wrapText="1"/>
    </xf>
    <xf numFmtId="0" fontId="1" fillId="2" borderId="45" xfId="0" applyFont="1" applyFill="1" applyBorder="1" applyAlignment="1">
      <alignment wrapText="1"/>
    </xf>
    <xf numFmtId="49" fontId="1" fillId="2" borderId="42" xfId="0" applyNumberFormat="1" applyFont="1" applyFill="1" applyBorder="1" applyAlignment="1"/>
    <xf numFmtId="0" fontId="1" fillId="2" borderId="42" xfId="0" applyFont="1" applyFill="1" applyBorder="1" applyAlignment="1"/>
    <xf numFmtId="49" fontId="13" fillId="3" borderId="42" xfId="0" applyNumberFormat="1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8"/>
  <sheetViews>
    <sheetView showGridLines="0" tabSelected="1" topLeftCell="A79" zoomScaleNormal="100" workbookViewId="0">
      <selection activeCell="D97" sqref="D97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726562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51" width="10.81640625" style="1" customWidth="1"/>
  </cols>
  <sheetData>
    <row r="1" spans="1:7" ht="15" customHeight="1" x14ac:dyDescent="0.35"/>
    <row r="2" spans="1:7" ht="15" customHeight="1" x14ac:dyDescent="0.35">
      <c r="A2" s="88"/>
      <c r="B2" s="2"/>
      <c r="C2" s="2"/>
      <c r="D2" s="2"/>
      <c r="E2" s="2"/>
      <c r="F2" s="2"/>
      <c r="G2" s="2"/>
    </row>
    <row r="3" spans="1:7" ht="15" customHeight="1" x14ac:dyDescent="0.35">
      <c r="A3" s="88"/>
      <c r="B3" s="2"/>
      <c r="C3" s="2"/>
      <c r="D3" s="2"/>
      <c r="E3" s="2"/>
      <c r="F3" s="2"/>
      <c r="G3" s="2"/>
    </row>
    <row r="4" spans="1:7" ht="15" customHeight="1" x14ac:dyDescent="0.35">
      <c r="A4" s="88"/>
      <c r="B4" s="2"/>
      <c r="C4" s="2"/>
      <c r="D4" s="2"/>
      <c r="E4" s="2"/>
      <c r="F4" s="2"/>
      <c r="G4" s="2"/>
    </row>
    <row r="5" spans="1:7" ht="15" customHeight="1" x14ac:dyDescent="0.35">
      <c r="A5" s="88"/>
      <c r="B5" s="2"/>
      <c r="C5" s="2"/>
      <c r="D5" s="2"/>
      <c r="E5" s="2"/>
      <c r="F5" s="2"/>
      <c r="G5" s="2"/>
    </row>
    <row r="6" spans="1:7" ht="15" customHeight="1" x14ac:dyDescent="0.35">
      <c r="A6" s="88"/>
      <c r="B6" s="2"/>
      <c r="C6" s="2"/>
      <c r="D6" s="2"/>
      <c r="E6" s="2"/>
      <c r="F6" s="2"/>
      <c r="G6" s="2"/>
    </row>
    <row r="7" spans="1:7" ht="15" customHeight="1" x14ac:dyDescent="0.35">
      <c r="A7" s="88"/>
      <c r="B7" s="2"/>
      <c r="C7" s="2"/>
      <c r="D7" s="2"/>
      <c r="E7" s="2"/>
      <c r="F7" s="2"/>
      <c r="G7" s="2"/>
    </row>
    <row r="8" spans="1:7" ht="15" customHeight="1" x14ac:dyDescent="0.35">
      <c r="A8" s="88"/>
      <c r="B8" s="3"/>
      <c r="C8" s="4"/>
      <c r="D8" s="2"/>
      <c r="E8" s="4"/>
      <c r="F8" s="4"/>
      <c r="G8" s="4"/>
    </row>
    <row r="9" spans="1:7" ht="12" customHeight="1" x14ac:dyDescent="0.35">
      <c r="A9" s="88"/>
      <c r="B9" s="113" t="s">
        <v>0</v>
      </c>
      <c r="C9" s="114" t="s">
        <v>73</v>
      </c>
      <c r="D9" s="115"/>
      <c r="E9" s="152" t="s">
        <v>75</v>
      </c>
      <c r="F9" s="153"/>
      <c r="G9" s="116">
        <v>60000</v>
      </c>
    </row>
    <row r="10" spans="1:7" ht="38.25" customHeight="1" x14ac:dyDescent="0.35">
      <c r="A10" s="88"/>
      <c r="B10" s="20" t="s">
        <v>1</v>
      </c>
      <c r="C10" s="21" t="s">
        <v>74</v>
      </c>
      <c r="D10" s="51"/>
      <c r="E10" s="150" t="s">
        <v>2</v>
      </c>
      <c r="F10" s="151"/>
      <c r="G10" s="22" t="s">
        <v>76</v>
      </c>
    </row>
    <row r="11" spans="1:7" ht="18" customHeight="1" x14ac:dyDescent="0.35">
      <c r="A11" s="88"/>
      <c r="B11" s="20" t="s">
        <v>3</v>
      </c>
      <c r="C11" s="19" t="s">
        <v>4</v>
      </c>
      <c r="D11" s="51"/>
      <c r="E11" s="148" t="s">
        <v>89</v>
      </c>
      <c r="F11" s="149"/>
      <c r="G11" s="23">
        <v>200</v>
      </c>
    </row>
    <row r="12" spans="1:7" ht="11.25" customHeight="1" x14ac:dyDescent="0.35">
      <c r="A12" s="88"/>
      <c r="B12" s="20" t="s">
        <v>5</v>
      </c>
      <c r="C12" s="19" t="s">
        <v>59</v>
      </c>
      <c r="D12" s="51"/>
      <c r="E12" s="24" t="s">
        <v>6</v>
      </c>
      <c r="F12" s="25"/>
      <c r="G12" s="26">
        <f>+G11*G9</f>
        <v>12000000</v>
      </c>
    </row>
    <row r="13" spans="1:7" ht="36" customHeight="1" x14ac:dyDescent="0.35">
      <c r="A13" s="88"/>
      <c r="B13" s="20" t="s">
        <v>7</v>
      </c>
      <c r="C13" s="19" t="s">
        <v>60</v>
      </c>
      <c r="D13" s="51"/>
      <c r="E13" s="148" t="s">
        <v>8</v>
      </c>
      <c r="F13" s="149"/>
      <c r="G13" s="145" t="s">
        <v>103</v>
      </c>
    </row>
    <row r="14" spans="1:7" ht="13.5" customHeight="1" x14ac:dyDescent="0.35">
      <c r="A14" s="88"/>
      <c r="B14" s="137" t="s">
        <v>9</v>
      </c>
      <c r="C14" s="138" t="s">
        <v>58</v>
      </c>
      <c r="D14" s="136"/>
      <c r="E14" s="154" t="s">
        <v>10</v>
      </c>
      <c r="F14" s="155"/>
      <c r="G14" s="138" t="s">
        <v>76</v>
      </c>
    </row>
    <row r="15" spans="1:7" ht="46" customHeight="1" x14ac:dyDescent="0.35">
      <c r="A15" s="88"/>
      <c r="B15" s="30" t="s">
        <v>11</v>
      </c>
      <c r="C15" s="139">
        <v>44942</v>
      </c>
      <c r="D15" s="140"/>
      <c r="E15" s="156" t="s">
        <v>12</v>
      </c>
      <c r="F15" s="157"/>
      <c r="G15" s="141" t="s">
        <v>70</v>
      </c>
    </row>
    <row r="16" spans="1:7" ht="14.5" x14ac:dyDescent="0.35">
      <c r="A16" s="88"/>
      <c r="B16" s="142"/>
      <c r="C16" s="143"/>
      <c r="D16" s="143"/>
      <c r="E16" s="143"/>
      <c r="F16" s="144"/>
      <c r="G16" s="144"/>
    </row>
    <row r="17" spans="1:7" ht="12" customHeight="1" x14ac:dyDescent="0.35">
      <c r="A17" s="88"/>
      <c r="B17" s="158" t="s">
        <v>13</v>
      </c>
      <c r="C17" s="159"/>
      <c r="D17" s="159"/>
      <c r="E17" s="159"/>
      <c r="F17" s="159"/>
      <c r="G17" s="159"/>
    </row>
    <row r="18" spans="1:7" ht="12" customHeight="1" x14ac:dyDescent="0.35">
      <c r="A18" s="88"/>
      <c r="B18" s="142"/>
      <c r="C18" s="143"/>
      <c r="D18" s="143"/>
      <c r="E18" s="143"/>
      <c r="F18" s="144"/>
      <c r="G18" s="144"/>
    </row>
    <row r="19" spans="1:7" ht="12" customHeight="1" x14ac:dyDescent="0.35">
      <c r="A19" s="88"/>
      <c r="B19" s="54" t="s">
        <v>14</v>
      </c>
      <c r="C19" s="55"/>
      <c r="D19" s="56"/>
      <c r="E19" s="56"/>
      <c r="F19" s="56"/>
      <c r="G19" s="56"/>
    </row>
    <row r="20" spans="1:7" ht="24" customHeight="1" x14ac:dyDescent="0.35">
      <c r="A20" s="88"/>
      <c r="B20" s="117" t="s">
        <v>15</v>
      </c>
      <c r="C20" s="117" t="s">
        <v>16</v>
      </c>
      <c r="D20" s="117" t="s">
        <v>17</v>
      </c>
      <c r="E20" s="117" t="s">
        <v>18</v>
      </c>
      <c r="F20" s="117" t="s">
        <v>19</v>
      </c>
      <c r="G20" s="117" t="s">
        <v>20</v>
      </c>
    </row>
    <row r="21" spans="1:7" ht="12.75" customHeight="1" x14ac:dyDescent="0.35">
      <c r="A21" s="88"/>
      <c r="B21" s="27" t="s">
        <v>21</v>
      </c>
      <c r="C21" s="28" t="s">
        <v>22</v>
      </c>
      <c r="D21" s="29">
        <v>0.5</v>
      </c>
      <c r="E21" s="28" t="s">
        <v>77</v>
      </c>
      <c r="F21" s="26">
        <v>15000</v>
      </c>
      <c r="G21" s="26">
        <f>(D21*F21)</f>
        <v>7500</v>
      </c>
    </row>
    <row r="22" spans="1:7" ht="15.65" customHeight="1" x14ac:dyDescent="0.35">
      <c r="A22" s="88"/>
      <c r="B22" s="27" t="s">
        <v>87</v>
      </c>
      <c r="C22" s="28" t="s">
        <v>22</v>
      </c>
      <c r="D22" s="29">
        <v>19</v>
      </c>
      <c r="E22" s="28" t="s">
        <v>78</v>
      </c>
      <c r="F22" s="26">
        <v>15000</v>
      </c>
      <c r="G22" s="26">
        <f t="shared" ref="G22:G27" si="0">(D22*F22)</f>
        <v>285000</v>
      </c>
    </row>
    <row r="23" spans="1:7" ht="24.65" customHeight="1" x14ac:dyDescent="0.35">
      <c r="A23" s="88"/>
      <c r="B23" s="27" t="s">
        <v>99</v>
      </c>
      <c r="C23" s="28" t="s">
        <v>22</v>
      </c>
      <c r="D23" s="29">
        <v>4</v>
      </c>
      <c r="E23" s="28" t="s">
        <v>77</v>
      </c>
      <c r="F23" s="26">
        <v>15000</v>
      </c>
      <c r="G23" s="26">
        <f t="shared" si="0"/>
        <v>60000</v>
      </c>
    </row>
    <row r="24" spans="1:7" ht="14.5" customHeight="1" x14ac:dyDescent="0.35">
      <c r="A24" s="88"/>
      <c r="B24" s="27" t="s">
        <v>61</v>
      </c>
      <c r="C24" s="28" t="s">
        <v>22</v>
      </c>
      <c r="D24" s="29">
        <v>20</v>
      </c>
      <c r="E24" s="28" t="s">
        <v>77</v>
      </c>
      <c r="F24" s="26">
        <v>15000</v>
      </c>
      <c r="G24" s="26">
        <f t="shared" si="0"/>
        <v>300000</v>
      </c>
    </row>
    <row r="25" spans="1:7" ht="14.5" customHeight="1" x14ac:dyDescent="0.35">
      <c r="A25" s="88"/>
      <c r="B25" s="27" t="s">
        <v>100</v>
      </c>
      <c r="C25" s="28" t="s">
        <v>22</v>
      </c>
      <c r="D25" s="29">
        <v>38</v>
      </c>
      <c r="E25" s="28" t="s">
        <v>79</v>
      </c>
      <c r="F25" s="26">
        <v>15000</v>
      </c>
      <c r="G25" s="26">
        <f t="shared" si="0"/>
        <v>570000</v>
      </c>
    </row>
    <row r="26" spans="1:7" ht="14.5" customHeight="1" x14ac:dyDescent="0.35">
      <c r="A26" s="88"/>
      <c r="B26" s="27" t="s">
        <v>101</v>
      </c>
      <c r="C26" s="28" t="s">
        <v>22</v>
      </c>
      <c r="D26" s="29">
        <v>6</v>
      </c>
      <c r="E26" s="28" t="s">
        <v>80</v>
      </c>
      <c r="F26" s="26">
        <v>15000</v>
      </c>
      <c r="G26" s="26">
        <f t="shared" si="0"/>
        <v>90000</v>
      </c>
    </row>
    <row r="27" spans="1:7" ht="12.75" customHeight="1" x14ac:dyDescent="0.35">
      <c r="A27" s="88"/>
      <c r="B27" s="27" t="s">
        <v>81</v>
      </c>
      <c r="C27" s="28" t="s">
        <v>22</v>
      </c>
      <c r="D27" s="29">
        <v>15</v>
      </c>
      <c r="E27" s="28" t="s">
        <v>76</v>
      </c>
      <c r="F27" s="26">
        <v>15000</v>
      </c>
      <c r="G27" s="26">
        <f t="shared" si="0"/>
        <v>225000</v>
      </c>
    </row>
    <row r="28" spans="1:7" ht="12.75" customHeight="1" x14ac:dyDescent="0.35">
      <c r="A28" s="88"/>
      <c r="B28" s="5" t="s">
        <v>23</v>
      </c>
      <c r="C28" s="6"/>
      <c r="D28" s="6"/>
      <c r="E28" s="6"/>
      <c r="F28" s="7"/>
      <c r="G28" s="8">
        <f>SUM(G21:G27)</f>
        <v>1537500</v>
      </c>
    </row>
    <row r="29" spans="1:7" ht="12" customHeight="1" x14ac:dyDescent="0.35">
      <c r="A29" s="88"/>
      <c r="B29" s="52"/>
      <c r="C29" s="53"/>
      <c r="D29" s="53"/>
      <c r="E29" s="53"/>
      <c r="F29" s="57"/>
      <c r="G29" s="57"/>
    </row>
    <row r="30" spans="1:7" ht="12" customHeight="1" x14ac:dyDescent="0.35">
      <c r="A30" s="88"/>
      <c r="B30" s="58" t="s">
        <v>24</v>
      </c>
      <c r="C30" s="59"/>
      <c r="D30" s="60"/>
      <c r="E30" s="60"/>
      <c r="F30" s="61"/>
      <c r="G30" s="61"/>
    </row>
    <row r="31" spans="1:7" ht="24" customHeight="1" x14ac:dyDescent="0.35">
      <c r="A31" s="88"/>
      <c r="B31" s="118" t="s">
        <v>15</v>
      </c>
      <c r="C31" s="119" t="s">
        <v>16</v>
      </c>
      <c r="D31" s="119" t="s">
        <v>17</v>
      </c>
      <c r="E31" s="118" t="s">
        <v>18</v>
      </c>
      <c r="F31" s="119" t="s">
        <v>19</v>
      </c>
      <c r="G31" s="118" t="s">
        <v>20</v>
      </c>
    </row>
    <row r="32" spans="1:7" ht="12" customHeight="1" x14ac:dyDescent="0.35">
      <c r="A32" s="88"/>
      <c r="B32" s="62"/>
      <c r="C32" s="63"/>
      <c r="D32" s="63"/>
      <c r="E32" s="63"/>
      <c r="F32" s="62"/>
      <c r="G32" s="62"/>
    </row>
    <row r="33" spans="1:7" ht="12" customHeight="1" x14ac:dyDescent="0.35">
      <c r="A33" s="88"/>
      <c r="B33" s="64" t="s">
        <v>25</v>
      </c>
      <c r="C33" s="65"/>
      <c r="D33" s="65"/>
      <c r="E33" s="65"/>
      <c r="F33" s="66"/>
      <c r="G33" s="66"/>
    </row>
    <row r="34" spans="1:7" ht="12" customHeight="1" x14ac:dyDescent="0.35">
      <c r="A34" s="88"/>
      <c r="B34" s="67"/>
      <c r="C34" s="68"/>
      <c r="D34" s="68"/>
      <c r="E34" s="68"/>
      <c r="F34" s="69"/>
      <c r="G34" s="69"/>
    </row>
    <row r="35" spans="1:7" ht="12" customHeight="1" x14ac:dyDescent="0.35">
      <c r="A35" s="88"/>
      <c r="B35" s="58" t="s">
        <v>26</v>
      </c>
      <c r="C35" s="59"/>
      <c r="D35" s="60"/>
      <c r="E35" s="60"/>
      <c r="F35" s="61"/>
      <c r="G35" s="61"/>
    </row>
    <row r="36" spans="1:7" ht="24" customHeight="1" x14ac:dyDescent="0.35">
      <c r="A36" s="88"/>
      <c r="B36" s="120" t="s">
        <v>15</v>
      </c>
      <c r="C36" s="120" t="s">
        <v>16</v>
      </c>
      <c r="D36" s="120" t="s">
        <v>17</v>
      </c>
      <c r="E36" s="120" t="s">
        <v>18</v>
      </c>
      <c r="F36" s="121" t="s">
        <v>19</v>
      </c>
      <c r="G36" s="120" t="s">
        <v>20</v>
      </c>
    </row>
    <row r="37" spans="1:7" ht="12.75" customHeight="1" x14ac:dyDescent="0.35">
      <c r="A37" s="88"/>
      <c r="B37" s="30" t="s">
        <v>28</v>
      </c>
      <c r="C37" s="31" t="s">
        <v>27</v>
      </c>
      <c r="D37" s="32">
        <v>0.5</v>
      </c>
      <c r="E37" s="31" t="s">
        <v>67</v>
      </c>
      <c r="F37" s="33">
        <v>240000</v>
      </c>
      <c r="G37" s="33">
        <f>+D37*F37</f>
        <v>120000</v>
      </c>
    </row>
    <row r="38" spans="1:7" ht="12.75" customHeight="1" x14ac:dyDescent="0.35">
      <c r="A38" s="88"/>
      <c r="B38" s="30" t="s">
        <v>68</v>
      </c>
      <c r="C38" s="31" t="s">
        <v>27</v>
      </c>
      <c r="D38" s="32">
        <v>0.5</v>
      </c>
      <c r="E38" s="31" t="s">
        <v>67</v>
      </c>
      <c r="F38" s="33">
        <v>240000</v>
      </c>
      <c r="G38" s="33">
        <f>+D38*F38</f>
        <v>120000</v>
      </c>
    </row>
    <row r="39" spans="1:7" ht="12.75" customHeight="1" x14ac:dyDescent="0.35">
      <c r="A39" s="88"/>
      <c r="B39" s="11" t="s">
        <v>29</v>
      </c>
      <c r="C39" s="12"/>
      <c r="D39" s="12"/>
      <c r="E39" s="12"/>
      <c r="F39" s="13"/>
      <c r="G39" s="14">
        <f>SUM(G37:G38)</f>
        <v>240000</v>
      </c>
    </row>
    <row r="40" spans="1:7" ht="12" customHeight="1" x14ac:dyDescent="0.35">
      <c r="A40" s="88"/>
      <c r="B40" s="67"/>
      <c r="C40" s="68"/>
      <c r="D40" s="68"/>
      <c r="E40" s="68"/>
      <c r="F40" s="69"/>
      <c r="G40" s="69"/>
    </row>
    <row r="41" spans="1:7" ht="12" customHeight="1" x14ac:dyDescent="0.35">
      <c r="A41" s="88"/>
      <c r="B41" s="58" t="s">
        <v>30</v>
      </c>
      <c r="C41" s="59"/>
      <c r="D41" s="60"/>
      <c r="E41" s="60"/>
      <c r="F41" s="61"/>
      <c r="G41" s="61"/>
    </row>
    <row r="42" spans="1:7" ht="24" customHeight="1" x14ac:dyDescent="0.35">
      <c r="A42" s="88"/>
      <c r="B42" s="122" t="s">
        <v>31</v>
      </c>
      <c r="C42" s="122" t="s">
        <v>32</v>
      </c>
      <c r="D42" s="122" t="s">
        <v>33</v>
      </c>
      <c r="E42" s="122" t="s">
        <v>18</v>
      </c>
      <c r="F42" s="122" t="s">
        <v>19</v>
      </c>
      <c r="G42" s="122" t="s">
        <v>20</v>
      </c>
    </row>
    <row r="43" spans="1:7" ht="12.75" customHeight="1" x14ac:dyDescent="0.35">
      <c r="A43" s="88"/>
      <c r="B43" s="34" t="s">
        <v>34</v>
      </c>
      <c r="C43" s="35"/>
      <c r="D43" s="35"/>
      <c r="E43" s="35"/>
      <c r="F43" s="35"/>
      <c r="G43" s="35"/>
    </row>
    <row r="44" spans="1:7" ht="12.75" customHeight="1" x14ac:dyDescent="0.35">
      <c r="A44" s="88"/>
      <c r="B44" s="24" t="s">
        <v>35</v>
      </c>
      <c r="C44" s="36" t="s">
        <v>69</v>
      </c>
      <c r="D44" s="37">
        <v>12</v>
      </c>
      <c r="E44" s="36" t="s">
        <v>82</v>
      </c>
      <c r="F44" s="9">
        <v>57900</v>
      </c>
      <c r="G44" s="9">
        <f>+D44*F44</f>
        <v>694800</v>
      </c>
    </row>
    <row r="45" spans="1:7" ht="12.75" customHeight="1" x14ac:dyDescent="0.35">
      <c r="A45" s="88"/>
      <c r="B45" s="38" t="s">
        <v>36</v>
      </c>
      <c r="C45" s="10"/>
      <c r="D45" s="25"/>
      <c r="E45" s="10"/>
      <c r="F45" s="9"/>
      <c r="G45" s="9"/>
    </row>
    <row r="46" spans="1:7" ht="12.75" customHeight="1" x14ac:dyDescent="0.35">
      <c r="A46" s="88"/>
      <c r="B46" s="24" t="s">
        <v>88</v>
      </c>
      <c r="C46" s="36" t="s">
        <v>71</v>
      </c>
      <c r="D46" s="37">
        <v>12</v>
      </c>
      <c r="E46" s="36" t="s">
        <v>77</v>
      </c>
      <c r="F46" s="9">
        <v>30000</v>
      </c>
      <c r="G46" s="9">
        <f t="shared" ref="G46:G51" si="1">+D46*F46</f>
        <v>360000</v>
      </c>
    </row>
    <row r="47" spans="1:7" ht="12.75" customHeight="1" x14ac:dyDescent="0.35">
      <c r="A47" s="88"/>
      <c r="B47" s="24" t="s">
        <v>98</v>
      </c>
      <c r="C47" s="36" t="s">
        <v>71</v>
      </c>
      <c r="D47" s="37">
        <v>16</v>
      </c>
      <c r="E47" s="36" t="s">
        <v>77</v>
      </c>
      <c r="F47" s="9">
        <v>42500</v>
      </c>
      <c r="G47" s="9">
        <f t="shared" si="1"/>
        <v>680000</v>
      </c>
    </row>
    <row r="48" spans="1:7" ht="12.75" customHeight="1" x14ac:dyDescent="0.35">
      <c r="A48" s="88"/>
      <c r="B48" s="24" t="s">
        <v>102</v>
      </c>
      <c r="C48" s="36" t="s">
        <v>72</v>
      </c>
      <c r="D48" s="37">
        <v>720</v>
      </c>
      <c r="E48" s="36" t="s">
        <v>77</v>
      </c>
      <c r="F48" s="9">
        <v>3500</v>
      </c>
      <c r="G48" s="9">
        <f t="shared" si="1"/>
        <v>2520000</v>
      </c>
    </row>
    <row r="49" spans="1:7" ht="12.75" customHeight="1" x14ac:dyDescent="0.35">
      <c r="A49" s="88"/>
      <c r="B49" s="39" t="s">
        <v>37</v>
      </c>
      <c r="C49" s="40"/>
      <c r="D49" s="41"/>
      <c r="E49" s="40"/>
      <c r="F49" s="42"/>
      <c r="G49" s="9"/>
    </row>
    <row r="50" spans="1:7" ht="13" customHeight="1" x14ac:dyDescent="0.35">
      <c r="A50" s="88"/>
      <c r="B50" s="15" t="s">
        <v>97</v>
      </c>
      <c r="C50" s="16" t="s">
        <v>96</v>
      </c>
      <c r="D50" s="17">
        <v>2</v>
      </c>
      <c r="E50" s="16" t="s">
        <v>80</v>
      </c>
      <c r="F50" s="18">
        <v>33174</v>
      </c>
      <c r="G50" s="9">
        <f t="shared" si="1"/>
        <v>66348</v>
      </c>
    </row>
    <row r="51" spans="1:7" ht="13" customHeight="1" x14ac:dyDescent="0.35">
      <c r="A51" s="88"/>
      <c r="B51" s="15" t="s">
        <v>92</v>
      </c>
      <c r="C51" s="16" t="s">
        <v>83</v>
      </c>
      <c r="D51" s="17">
        <v>2</v>
      </c>
      <c r="E51" s="16" t="s">
        <v>80</v>
      </c>
      <c r="F51" s="18">
        <v>22700</v>
      </c>
      <c r="G51" s="9">
        <f t="shared" si="1"/>
        <v>45400</v>
      </c>
    </row>
    <row r="52" spans="1:7" ht="13.5" customHeight="1" x14ac:dyDescent="0.35">
      <c r="A52" s="88"/>
      <c r="B52" s="11" t="s">
        <v>38</v>
      </c>
      <c r="C52" s="12"/>
      <c r="D52" s="12"/>
      <c r="E52" s="12"/>
      <c r="F52" s="13"/>
      <c r="G52" s="14">
        <f>SUM(G43:G51)</f>
        <v>4366548</v>
      </c>
    </row>
    <row r="53" spans="1:7" ht="12" customHeight="1" x14ac:dyDescent="0.35">
      <c r="A53" s="88"/>
      <c r="B53" s="67"/>
      <c r="C53" s="68"/>
      <c r="D53" s="68"/>
      <c r="E53" s="70"/>
      <c r="F53" s="69"/>
      <c r="G53" s="69"/>
    </row>
    <row r="54" spans="1:7" ht="12" customHeight="1" x14ac:dyDescent="0.35">
      <c r="A54" s="88"/>
      <c r="B54" s="58" t="s">
        <v>39</v>
      </c>
      <c r="C54" s="59"/>
      <c r="D54" s="60"/>
      <c r="E54" s="60"/>
      <c r="F54" s="61"/>
      <c r="G54" s="61"/>
    </row>
    <row r="55" spans="1:7" ht="24" customHeight="1" x14ac:dyDescent="0.35">
      <c r="A55" s="88"/>
      <c r="B55" s="123" t="s">
        <v>40</v>
      </c>
      <c r="C55" s="122" t="s">
        <v>32</v>
      </c>
      <c r="D55" s="122" t="s">
        <v>33</v>
      </c>
      <c r="E55" s="123" t="s">
        <v>18</v>
      </c>
      <c r="F55" s="122" t="s">
        <v>19</v>
      </c>
      <c r="G55" s="123" t="s">
        <v>20</v>
      </c>
    </row>
    <row r="56" spans="1:7" ht="12.75" customHeight="1" x14ac:dyDescent="0.35">
      <c r="A56" s="88"/>
      <c r="B56" s="43"/>
      <c r="C56" s="44"/>
      <c r="D56" s="23"/>
      <c r="E56" s="45"/>
      <c r="F56" s="46"/>
      <c r="G56" s="23"/>
    </row>
    <row r="57" spans="1:7" ht="13.5" customHeight="1" x14ac:dyDescent="0.35">
      <c r="A57" s="88"/>
      <c r="B57" s="71" t="s">
        <v>41</v>
      </c>
      <c r="C57" s="72"/>
      <c r="D57" s="72"/>
      <c r="E57" s="72"/>
      <c r="F57" s="73"/>
      <c r="G57" s="74"/>
    </row>
    <row r="58" spans="1:7" ht="12" customHeight="1" x14ac:dyDescent="0.35">
      <c r="A58" s="88"/>
      <c r="B58" s="75"/>
      <c r="C58" s="75"/>
      <c r="D58" s="75"/>
      <c r="E58" s="75"/>
      <c r="F58" s="76"/>
      <c r="G58" s="76"/>
    </row>
    <row r="59" spans="1:7" ht="12" customHeight="1" x14ac:dyDescent="0.35">
      <c r="A59" s="88"/>
      <c r="B59" s="124" t="s">
        <v>42</v>
      </c>
      <c r="C59" s="125"/>
      <c r="D59" s="125"/>
      <c r="E59" s="125"/>
      <c r="F59" s="125"/>
      <c r="G59" s="126">
        <f>G28+G39+G52+G57</f>
        <v>6144048</v>
      </c>
    </row>
    <row r="60" spans="1:7" ht="12" customHeight="1" x14ac:dyDescent="0.35">
      <c r="A60" s="88"/>
      <c r="B60" s="127" t="s">
        <v>43</v>
      </c>
      <c r="C60" s="128"/>
      <c r="D60" s="128"/>
      <c r="E60" s="128"/>
      <c r="F60" s="128"/>
      <c r="G60" s="129">
        <f>G59*0.05</f>
        <v>307202.40000000002</v>
      </c>
    </row>
    <row r="61" spans="1:7" ht="12" customHeight="1" x14ac:dyDescent="0.35">
      <c r="A61" s="88"/>
      <c r="B61" s="130" t="s">
        <v>44</v>
      </c>
      <c r="C61" s="131"/>
      <c r="D61" s="131"/>
      <c r="E61" s="131"/>
      <c r="F61" s="131"/>
      <c r="G61" s="132">
        <f>G60+G59</f>
        <v>6451250.4000000004</v>
      </c>
    </row>
    <row r="62" spans="1:7" ht="12" customHeight="1" x14ac:dyDescent="0.35">
      <c r="A62" s="88"/>
      <c r="B62" s="127" t="s">
        <v>45</v>
      </c>
      <c r="C62" s="128"/>
      <c r="D62" s="128"/>
      <c r="E62" s="128"/>
      <c r="F62" s="128"/>
      <c r="G62" s="129">
        <f>G12</f>
        <v>12000000</v>
      </c>
    </row>
    <row r="63" spans="1:7" ht="12" customHeight="1" x14ac:dyDescent="0.35">
      <c r="A63" s="88"/>
      <c r="B63" s="133" t="s">
        <v>46</v>
      </c>
      <c r="C63" s="134"/>
      <c r="D63" s="134"/>
      <c r="E63" s="134"/>
      <c r="F63" s="134"/>
      <c r="G63" s="135">
        <f>G62-G61</f>
        <v>5548749.5999999996</v>
      </c>
    </row>
    <row r="64" spans="1:7" ht="12" customHeight="1" x14ac:dyDescent="0.35">
      <c r="A64" s="88"/>
      <c r="B64" s="77" t="s">
        <v>94</v>
      </c>
      <c r="C64" s="78"/>
      <c r="D64" s="78"/>
      <c r="E64" s="78"/>
      <c r="F64" s="78"/>
      <c r="G64" s="79"/>
    </row>
    <row r="65" spans="1:7" ht="12.75" customHeight="1" thickBot="1" x14ac:dyDescent="0.4">
      <c r="A65" s="88"/>
      <c r="B65" s="80"/>
      <c r="C65" s="78"/>
      <c r="D65" s="78"/>
      <c r="E65" s="78"/>
      <c r="F65" s="78"/>
      <c r="G65" s="79"/>
    </row>
    <row r="66" spans="1:7" ht="12" customHeight="1" x14ac:dyDescent="0.35">
      <c r="A66" s="88"/>
      <c r="B66" s="81" t="s">
        <v>95</v>
      </c>
      <c r="C66" s="82"/>
      <c r="D66" s="82"/>
      <c r="E66" s="82"/>
      <c r="F66" s="83"/>
      <c r="G66" s="79"/>
    </row>
    <row r="67" spans="1:7" ht="12" customHeight="1" x14ac:dyDescent="0.35">
      <c r="A67" s="88"/>
      <c r="B67" s="47" t="s">
        <v>47</v>
      </c>
      <c r="C67" s="84"/>
      <c r="D67" s="84"/>
      <c r="E67" s="84"/>
      <c r="F67" s="85"/>
      <c r="G67" s="79"/>
    </row>
    <row r="68" spans="1:7" ht="12" customHeight="1" x14ac:dyDescent="0.35">
      <c r="A68" s="88"/>
      <c r="B68" s="47" t="s">
        <v>62</v>
      </c>
      <c r="C68" s="84"/>
      <c r="D68" s="84"/>
      <c r="E68" s="84"/>
      <c r="F68" s="85"/>
      <c r="G68" s="79"/>
    </row>
    <row r="69" spans="1:7" ht="12" customHeight="1" x14ac:dyDescent="0.35">
      <c r="A69" s="88"/>
      <c r="B69" s="47" t="s">
        <v>63</v>
      </c>
      <c r="C69" s="84"/>
      <c r="D69" s="84"/>
      <c r="E69" s="84"/>
      <c r="F69" s="85"/>
      <c r="G69" s="79"/>
    </row>
    <row r="70" spans="1:7" ht="12" customHeight="1" x14ac:dyDescent="0.35">
      <c r="A70" s="88"/>
      <c r="B70" s="47" t="s">
        <v>64</v>
      </c>
      <c r="C70" s="84"/>
      <c r="D70" s="84"/>
      <c r="E70" s="84"/>
      <c r="F70" s="85"/>
      <c r="G70" s="79"/>
    </row>
    <row r="71" spans="1:7" ht="12" customHeight="1" x14ac:dyDescent="0.35">
      <c r="A71" s="88"/>
      <c r="B71" s="47" t="s">
        <v>65</v>
      </c>
      <c r="C71" s="84"/>
      <c r="D71" s="84"/>
      <c r="E71" s="84"/>
      <c r="F71" s="85"/>
      <c r="G71" s="79"/>
    </row>
    <row r="72" spans="1:7" ht="12" customHeight="1" x14ac:dyDescent="0.35">
      <c r="A72" s="88"/>
      <c r="B72" s="47" t="s">
        <v>66</v>
      </c>
      <c r="C72" s="84"/>
      <c r="D72" s="84"/>
      <c r="E72" s="84"/>
      <c r="F72" s="85"/>
      <c r="G72" s="79"/>
    </row>
    <row r="73" spans="1:7" ht="12" customHeight="1" x14ac:dyDescent="0.35">
      <c r="A73" s="88"/>
      <c r="B73" s="47" t="s">
        <v>84</v>
      </c>
      <c r="C73" s="84"/>
      <c r="D73" s="84"/>
      <c r="E73" s="84"/>
      <c r="F73" s="85"/>
      <c r="G73" s="79"/>
    </row>
    <row r="74" spans="1:7" ht="12" customHeight="1" x14ac:dyDescent="0.35">
      <c r="A74" s="88"/>
      <c r="B74" s="47" t="s">
        <v>85</v>
      </c>
      <c r="C74" s="84"/>
      <c r="D74" s="84"/>
      <c r="E74" s="84"/>
      <c r="F74" s="85"/>
      <c r="G74" s="79"/>
    </row>
    <row r="75" spans="1:7" ht="12.75" customHeight="1" thickBot="1" x14ac:dyDescent="0.4">
      <c r="A75" s="88"/>
      <c r="B75" s="48" t="s">
        <v>86</v>
      </c>
      <c r="C75" s="86"/>
      <c r="D75" s="86"/>
      <c r="E75" s="86"/>
      <c r="F75" s="87"/>
      <c r="G75" s="79"/>
    </row>
    <row r="76" spans="1:7" ht="12.75" customHeight="1" thickBot="1" x14ac:dyDescent="0.4">
      <c r="A76" s="88"/>
      <c r="B76" s="80"/>
      <c r="C76" s="84"/>
      <c r="D76" s="84"/>
      <c r="E76" s="84"/>
      <c r="F76" s="84"/>
      <c r="G76" s="79"/>
    </row>
    <row r="77" spans="1:7" ht="15" customHeight="1" thickBot="1" x14ac:dyDescent="0.4">
      <c r="A77" s="88"/>
      <c r="B77" s="146" t="s">
        <v>48</v>
      </c>
      <c r="C77" s="147"/>
      <c r="D77" s="108"/>
      <c r="E77" s="88"/>
      <c r="F77" s="88"/>
      <c r="G77" s="79"/>
    </row>
    <row r="78" spans="1:7" ht="12" customHeight="1" x14ac:dyDescent="0.35">
      <c r="A78" s="88"/>
      <c r="B78" s="105" t="s">
        <v>40</v>
      </c>
      <c r="C78" s="106" t="s">
        <v>49</v>
      </c>
      <c r="D78" s="107" t="s">
        <v>50</v>
      </c>
      <c r="E78" s="88"/>
      <c r="F78" s="88"/>
      <c r="G78" s="79"/>
    </row>
    <row r="79" spans="1:7" ht="12" customHeight="1" x14ac:dyDescent="0.35">
      <c r="A79" s="88"/>
      <c r="B79" s="89" t="s">
        <v>51</v>
      </c>
      <c r="C79" s="90">
        <f>+G28</f>
        <v>1537500</v>
      </c>
      <c r="D79" s="91">
        <f>(C79/C85)</f>
        <v>0.23832589105516661</v>
      </c>
      <c r="E79" s="88"/>
      <c r="F79" s="88"/>
      <c r="G79" s="79"/>
    </row>
    <row r="80" spans="1:7" ht="12" customHeight="1" x14ac:dyDescent="0.35">
      <c r="A80" s="88"/>
      <c r="B80" s="89" t="s">
        <v>52</v>
      </c>
      <c r="C80" s="92">
        <v>0</v>
      </c>
      <c r="D80" s="91">
        <v>0</v>
      </c>
      <c r="E80" s="88"/>
      <c r="F80" s="88"/>
      <c r="G80" s="79"/>
    </row>
    <row r="81" spans="1:7" ht="12" customHeight="1" x14ac:dyDescent="0.35">
      <c r="A81" s="88"/>
      <c r="B81" s="89" t="s">
        <v>53</v>
      </c>
      <c r="C81" s="90">
        <f>+G39</f>
        <v>240000</v>
      </c>
      <c r="D81" s="91">
        <f>(C81/C85)</f>
        <v>3.7202090311050394E-2</v>
      </c>
      <c r="E81" s="88"/>
      <c r="F81" s="88"/>
      <c r="G81" s="79"/>
    </row>
    <row r="82" spans="1:7" ht="12" customHeight="1" x14ac:dyDescent="0.35">
      <c r="A82" s="88"/>
      <c r="B82" s="89" t="s">
        <v>31</v>
      </c>
      <c r="C82" s="90">
        <f>+G52</f>
        <v>4366548</v>
      </c>
      <c r="D82" s="91">
        <f>(C82/C85)</f>
        <v>0.67685297101473529</v>
      </c>
      <c r="E82" s="88"/>
      <c r="F82" s="88"/>
      <c r="G82" s="79"/>
    </row>
    <row r="83" spans="1:7" ht="12" customHeight="1" x14ac:dyDescent="0.35">
      <c r="A83" s="88"/>
      <c r="B83" s="89" t="s">
        <v>54</v>
      </c>
      <c r="C83" s="93">
        <f>+G57</f>
        <v>0</v>
      </c>
      <c r="D83" s="91">
        <f>(C83/C85)</f>
        <v>0</v>
      </c>
      <c r="E83" s="94"/>
      <c r="F83" s="94"/>
      <c r="G83" s="79"/>
    </row>
    <row r="84" spans="1:7" ht="12" customHeight="1" x14ac:dyDescent="0.35">
      <c r="A84" s="88"/>
      <c r="B84" s="89" t="s">
        <v>55</v>
      </c>
      <c r="C84" s="93">
        <f>+G60</f>
        <v>307202.40000000002</v>
      </c>
      <c r="D84" s="91">
        <f>(C84/C85)</f>
        <v>4.7619047619047623E-2</v>
      </c>
      <c r="E84" s="94"/>
      <c r="F84" s="94"/>
      <c r="G84" s="79"/>
    </row>
    <row r="85" spans="1:7" ht="12.75" customHeight="1" thickBot="1" x14ac:dyDescent="0.4">
      <c r="A85" s="88"/>
      <c r="B85" s="95" t="s">
        <v>56</v>
      </c>
      <c r="C85" s="96">
        <f>SUM(C79:C84)</f>
        <v>6451250.4000000004</v>
      </c>
      <c r="D85" s="97">
        <f>SUM(D79:D84)</f>
        <v>1</v>
      </c>
      <c r="E85" s="94"/>
      <c r="F85" s="94"/>
      <c r="G85" s="79"/>
    </row>
    <row r="86" spans="1:7" ht="12" customHeight="1" x14ac:dyDescent="0.35">
      <c r="A86" s="88"/>
      <c r="B86" s="80"/>
      <c r="C86" s="78"/>
      <c r="D86" s="78"/>
      <c r="E86" s="78"/>
      <c r="F86" s="78"/>
      <c r="G86" s="79"/>
    </row>
    <row r="87" spans="1:7" ht="12.75" customHeight="1" thickBot="1" x14ac:dyDescent="0.4">
      <c r="A87" s="88"/>
      <c r="B87" s="49"/>
      <c r="C87" s="78"/>
      <c r="D87" s="78"/>
      <c r="E87" s="78"/>
      <c r="F87" s="78"/>
      <c r="G87" s="79"/>
    </row>
    <row r="88" spans="1:7" ht="12" customHeight="1" thickBot="1" x14ac:dyDescent="0.4">
      <c r="A88" s="88"/>
      <c r="B88" s="109"/>
      <c r="C88" s="110" t="s">
        <v>93</v>
      </c>
      <c r="D88" s="111"/>
      <c r="E88" s="112"/>
      <c r="F88" s="94"/>
      <c r="G88" s="79"/>
    </row>
    <row r="89" spans="1:7" ht="12" customHeight="1" x14ac:dyDescent="0.35">
      <c r="A89" s="88"/>
      <c r="B89" s="98" t="s">
        <v>90</v>
      </c>
      <c r="C89" s="99">
        <f>+E89*(1-0.3)</f>
        <v>42000</v>
      </c>
      <c r="D89" s="99">
        <f>+E89*(1-0.2)</f>
        <v>48000</v>
      </c>
      <c r="E89" s="100">
        <v>60000</v>
      </c>
      <c r="F89" s="101"/>
      <c r="G89" s="102"/>
    </row>
    <row r="90" spans="1:7" ht="12.75" customHeight="1" thickBot="1" x14ac:dyDescent="0.4">
      <c r="A90" s="88"/>
      <c r="B90" s="95" t="s">
        <v>91</v>
      </c>
      <c r="C90" s="96">
        <f>(G61/C89)</f>
        <v>153.60120000000001</v>
      </c>
      <c r="D90" s="96">
        <f>(G61/D89)</f>
        <v>134.40105</v>
      </c>
      <c r="E90" s="103">
        <f>(G61/E89)</f>
        <v>107.52084000000001</v>
      </c>
      <c r="F90" s="101"/>
      <c r="G90" s="102"/>
    </row>
    <row r="91" spans="1:7" ht="15.65" customHeight="1" x14ac:dyDescent="0.35">
      <c r="A91" s="88"/>
      <c r="B91" s="50" t="s">
        <v>57</v>
      </c>
      <c r="C91" s="84"/>
      <c r="D91" s="84"/>
      <c r="E91" s="84"/>
      <c r="F91" s="84"/>
      <c r="G91" s="84"/>
    </row>
    <row r="92" spans="1:7" ht="11.25" customHeight="1" x14ac:dyDescent="0.35">
      <c r="A92" s="88"/>
      <c r="B92" s="104"/>
      <c r="C92" s="104"/>
      <c r="D92" s="104"/>
      <c r="E92" s="104"/>
      <c r="F92" s="104"/>
      <c r="G92" s="104"/>
    </row>
    <row r="93" spans="1:7" ht="11.25" customHeight="1" x14ac:dyDescent="0.35">
      <c r="B93" s="104"/>
      <c r="C93" s="104"/>
      <c r="D93" s="104"/>
      <c r="E93" s="104"/>
      <c r="F93" s="104"/>
      <c r="G93" s="104"/>
    </row>
    <row r="94" spans="1:7" ht="11.25" customHeight="1" x14ac:dyDescent="0.35">
      <c r="B94" s="104"/>
      <c r="C94" s="104"/>
      <c r="D94" s="104"/>
      <c r="E94" s="104"/>
      <c r="F94" s="104"/>
      <c r="G94" s="104"/>
    </row>
    <row r="95" spans="1:7" ht="11.25" customHeight="1" x14ac:dyDescent="0.35">
      <c r="B95" s="104"/>
      <c r="C95" s="104"/>
      <c r="D95" s="104"/>
      <c r="E95" s="104"/>
      <c r="F95" s="104"/>
      <c r="G95" s="104"/>
    </row>
    <row r="96" spans="1:7" ht="11.25" customHeight="1" x14ac:dyDescent="0.35">
      <c r="B96" s="104"/>
      <c r="C96" s="104"/>
      <c r="D96" s="104"/>
      <c r="E96" s="104"/>
      <c r="F96" s="104"/>
      <c r="G96" s="104"/>
    </row>
    <row r="97" spans="2:7" ht="11.25" customHeight="1" x14ac:dyDescent="0.35">
      <c r="B97" s="104"/>
      <c r="C97" s="104"/>
      <c r="D97" s="104"/>
      <c r="E97" s="104"/>
      <c r="F97" s="104"/>
      <c r="G97" s="104"/>
    </row>
    <row r="98" spans="2:7" ht="11.25" customHeight="1" x14ac:dyDescent="0.35">
      <c r="B98" s="104"/>
      <c r="C98" s="104"/>
      <c r="D98" s="104"/>
      <c r="E98" s="104"/>
      <c r="F98" s="104"/>
      <c r="G98" s="104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2022-01-10T16:43:07Z</cp:lastPrinted>
  <dcterms:created xsi:type="dcterms:W3CDTF">2020-11-27T12:49:26Z</dcterms:created>
  <dcterms:modified xsi:type="dcterms:W3CDTF">2023-01-24T13:12:22Z</dcterms:modified>
</cp:coreProperties>
</file>