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betarrag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1" l="1"/>
  <c r="E63" i="1"/>
  <c r="F63" i="1" s="1"/>
  <c r="E62" i="1"/>
  <c r="F62" i="1" s="1"/>
  <c r="F64" i="1" s="1"/>
  <c r="B87" i="1" s="1"/>
  <c r="F57" i="1"/>
  <c r="E57" i="1"/>
  <c r="E56" i="1"/>
  <c r="F56" i="1" s="1"/>
  <c r="F54" i="1"/>
  <c r="E54" i="1"/>
  <c r="E53" i="1"/>
  <c r="F53" i="1" s="1"/>
  <c r="F51" i="1"/>
  <c r="E51" i="1"/>
  <c r="E50" i="1"/>
  <c r="F50" i="1" s="1"/>
  <c r="F49" i="1"/>
  <c r="E49" i="1"/>
  <c r="E48" i="1"/>
  <c r="C48" i="1"/>
  <c r="F48" i="1" s="1"/>
  <c r="F47" i="1"/>
  <c r="E47" i="1"/>
  <c r="E45" i="1"/>
  <c r="F45" i="1" s="1"/>
  <c r="E40" i="1"/>
  <c r="F40" i="1" s="1"/>
  <c r="E39" i="1"/>
  <c r="F39" i="1" s="1"/>
  <c r="E38" i="1"/>
  <c r="F38" i="1" s="1"/>
  <c r="E37" i="1"/>
  <c r="F37" i="1" s="1"/>
  <c r="E36" i="1"/>
  <c r="F36" i="1" s="1"/>
  <c r="F41" i="1" s="1"/>
  <c r="B85" i="1" s="1"/>
  <c r="E35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69" i="1" s="1"/>
  <c r="F58" i="1" l="1"/>
  <c r="B86" i="1" s="1"/>
  <c r="F27" i="1"/>
  <c r="F66" i="1" l="1"/>
  <c r="B83" i="1"/>
  <c r="F67" i="1" l="1"/>
  <c r="B88" i="1" s="1"/>
  <c r="F68" i="1"/>
  <c r="D94" i="1" l="1"/>
  <c r="C94" i="1"/>
  <c r="B94" i="1"/>
  <c r="F70" i="1"/>
  <c r="B89" i="1"/>
  <c r="C87" i="1" l="1"/>
  <c r="C85" i="1"/>
  <c r="C86" i="1"/>
  <c r="C83" i="1"/>
  <c r="C89" i="1" s="1"/>
  <c r="C88" i="1"/>
</calcChain>
</file>

<file path=xl/sharedStrings.xml><?xml version="1.0" encoding="utf-8"?>
<sst xmlns="http://schemas.openxmlformats.org/spreadsheetml/2006/main" count="159" uniqueCount="120">
  <si>
    <t>RUBRO O CULTIVO</t>
  </si>
  <si>
    <t>BETARRAGA</t>
  </si>
  <si>
    <t>RENDIMIENTO (Kg/ha)</t>
  </si>
  <si>
    <t>VARIEDAD</t>
  </si>
  <si>
    <t>SIN ESPECIFICAR</t>
  </si>
  <si>
    <t>Fecha Estimada precio venta</t>
  </si>
  <si>
    <t>Sep-Oct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</si>
  <si>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</si>
  <si>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</si>
  <si>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</si>
  <si>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</si>
  <si>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</si>
  <si>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</si>
  <si>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</si>
  <si>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</si>
  <si>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</si>
  <si>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</si>
  <si>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</si>
  <si>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VICUÑA -LA HIGUERA</t>
  </si>
  <si>
    <t>FECHA DE COSECHA</t>
  </si>
  <si>
    <t>Sep/Oct</t>
  </si>
  <si>
    <t>FECHA PRECIO INSUMOS</t>
  </si>
  <si>
    <t>CONTINGENCIA</t>
  </si>
  <si>
    <t>Heladas/Asfixia rad.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</si>
  <si>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</si>
  <si>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</si>
  <si>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</si>
  <si>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</si>
  <si>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</si>
  <si>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</si>
  <si>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</si>
  <si>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</si>
  <si>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</si>
  <si>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</si>
  <si>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Marz-Abr</t>
  </si>
  <si>
    <t>Aplicación de MO</t>
  </si>
  <si>
    <t>Febr-Mar</t>
  </si>
  <si>
    <t>riego</t>
  </si>
  <si>
    <t>Febr-Agost</t>
  </si>
  <si>
    <t>APLICACIÓN  FERTILIZANTES</t>
  </si>
  <si>
    <t>Marz-Jul</t>
  </si>
  <si>
    <t>Aplicación agroquimico</t>
  </si>
  <si>
    <t>cosecha</t>
  </si>
  <si>
    <t>Sept-Oct</t>
  </si>
  <si>
    <t>Subtotal Jornadas Hombre</t>
  </si>
  <si>
    <t>JORNADAS ANIMAL</t>
  </si>
  <si>
    <t>Subtotal Jornadas Animal</t>
  </si>
  <si>
    <t>MAQUINARIA</t>
  </si>
  <si>
    <t>N° HORAS</t>
  </si>
  <si>
    <t>Aradura</t>
  </si>
  <si>
    <t>JM</t>
  </si>
  <si>
    <t>Feb-Mar</t>
  </si>
  <si>
    <t>Rastraje</t>
  </si>
  <si>
    <t>Desinfecciones</t>
  </si>
  <si>
    <t>Melgadura</t>
  </si>
  <si>
    <t>Rotovador</t>
  </si>
  <si>
    <t>Subtotal Costo Maquinaria</t>
  </si>
  <si>
    <t>INSUMOS</t>
  </si>
  <si>
    <t>UNIDAD (Kg/l/u</t>
  </si>
  <si>
    <t>CANTIDAD (kg/I/u)</t>
  </si>
  <si>
    <t>SUBTOTAL ($)</t>
  </si>
  <si>
    <t>SEMILLAS betarraga</t>
  </si>
  <si>
    <t xml:space="preserve">U </t>
  </si>
  <si>
    <t>Enero</t>
  </si>
  <si>
    <t>FERTILIZANTES</t>
  </si>
  <si>
    <t>Fosfato monopotasico</t>
  </si>
  <si>
    <t>Kg</t>
  </si>
  <si>
    <t>Nitrato de Calcio</t>
  </si>
  <si>
    <t>Abr-Mayo</t>
  </si>
  <si>
    <t>Ultrasol Crecimiento</t>
  </si>
  <si>
    <t>Marz-May</t>
  </si>
  <si>
    <t>Ultrasol Multipróposito</t>
  </si>
  <si>
    <t>Abr-Agost</t>
  </si>
  <si>
    <t>Ultrasol producción</t>
  </si>
  <si>
    <t>Abr-Junio</t>
  </si>
  <si>
    <t>FUNGUICIDA</t>
  </si>
  <si>
    <t>CAPTAN 80</t>
  </si>
  <si>
    <t>Manzate</t>
  </si>
  <si>
    <t>kg</t>
  </si>
  <si>
    <t>Abri-Octu</t>
  </si>
  <si>
    <t>INSECTICIDA</t>
  </si>
  <si>
    <t>Karate</t>
  </si>
  <si>
    <t xml:space="preserve">L </t>
  </si>
  <si>
    <t>Marz-Sep</t>
  </si>
  <si>
    <t>Lorsban</t>
  </si>
  <si>
    <t>Subtotal Insumos</t>
  </si>
  <si>
    <t xml:space="preserve">   OTROS</t>
  </si>
  <si>
    <t>ITEM</t>
  </si>
  <si>
    <t>Sacos</t>
  </si>
  <si>
    <t>Septiembre</t>
  </si>
  <si>
    <t>Cintas garetas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</si>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</sst>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3" borderId="0" xfId="2" applyNumberFormat="1" applyFont="1" applyFill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2" fillId="3" borderId="0" xfId="0" applyFont="1" applyFill="1"/>
    <xf numFmtId="164" fontId="2" fillId="3" borderId="0" xfId="2" applyNumberFormat="1" applyFont="1" applyFill="1" applyBorder="1"/>
    <xf numFmtId="164" fontId="7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5" fontId="12" fillId="6" borderId="21" xfId="0" applyNumberFormat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323850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88295B-72C9-A590-D2E9-51B58D256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181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6"/>
  <sheetViews>
    <sheetView tabSelected="1" workbookViewId="0">
      <selection activeCell="I14" sqref="I14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D9" s="3"/>
      <c r="E9" s="1" t="s">
        <v>2</v>
      </c>
      <c r="F9" s="4">
        <v>42500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38.25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270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SUM(F11*F9)</f>
        <v>11475000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ht="25.5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20</v>
      </c>
    </row>
    <row r="15" spans="1:6" ht="38.25" x14ac:dyDescent="0.25">
      <c r="A15" s="12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15"/>
      <c r="B16" s="3"/>
      <c r="C16" s="3"/>
      <c r="D16" s="3"/>
      <c r="E16" s="16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8"/>
      <c r="B18" s="15"/>
      <c r="C18" s="15"/>
      <c r="D18" s="15"/>
      <c r="E18" s="19"/>
      <c r="F18" s="19"/>
    </row>
    <row r="19" spans="1:6" ht="25.5" x14ac:dyDescent="0.25">
      <c r="A19" s="20" t="s">
        <v>25</v>
      </c>
      <c r="B19" s="3"/>
      <c r="C19" s="3"/>
      <c r="D19" s="3"/>
      <c r="E19" s="16"/>
      <c r="F19" s="16"/>
    </row>
    <row r="20" spans="1:6" ht="26.25" x14ac:dyDescent="0.25">
      <c r="A20" s="21" t="s">
        <v>26</v>
      </c>
      <c r="B20" s="21" t="s">
        <v>27</v>
      </c>
      <c r="C20" s="21" t="s">
        <v>28</v>
      </c>
      <c r="D20" s="21" t="s">
        <v>29</v>
      </c>
      <c r="E20" s="22" t="s">
        <v>30</v>
      </c>
      <c r="F20" s="23" t="s">
        <v>31</v>
      </c>
    </row>
    <row r="21" spans="1:6" x14ac:dyDescent="0.25">
      <c r="A21" s="7" t="s">
        <v>32</v>
      </c>
      <c r="B21" s="24" t="s">
        <v>33</v>
      </c>
      <c r="C21" s="24">
        <v>6</v>
      </c>
      <c r="D21" s="24" t="s">
        <v>34</v>
      </c>
      <c r="E21" s="25">
        <f>VLOOKUP(A21,[1]PRECIO!A2:C221,3,0)</f>
        <v>30000</v>
      </c>
      <c r="F21" s="25">
        <f t="shared" ref="F21:F26" si="0">C21*E21</f>
        <v>180000</v>
      </c>
    </row>
    <row r="22" spans="1:6" x14ac:dyDescent="0.25">
      <c r="A22" s="26" t="s">
        <v>35</v>
      </c>
      <c r="B22" s="24" t="s">
        <v>33</v>
      </c>
      <c r="C22" s="24">
        <v>6</v>
      </c>
      <c r="D22" s="24" t="s">
        <v>36</v>
      </c>
      <c r="E22" s="25">
        <f>VLOOKUP(A22,[1]PRECIO!A2:C222,3,0)</f>
        <v>30000</v>
      </c>
      <c r="F22" s="25">
        <f t="shared" si="0"/>
        <v>180000</v>
      </c>
    </row>
    <row r="23" spans="1:6" x14ac:dyDescent="0.25">
      <c r="A23" s="26" t="s">
        <v>37</v>
      </c>
      <c r="B23" s="24" t="s">
        <v>33</v>
      </c>
      <c r="C23" s="24">
        <v>12</v>
      </c>
      <c r="D23" s="24" t="s">
        <v>38</v>
      </c>
      <c r="E23" s="25">
        <f>VLOOKUP(A23,[1]PRECIO!A3:C223,3,0)</f>
        <v>30000</v>
      </c>
      <c r="F23" s="25">
        <f t="shared" si="0"/>
        <v>360000</v>
      </c>
    </row>
    <row r="24" spans="1:6" x14ac:dyDescent="0.25">
      <c r="A24" s="26" t="s">
        <v>39</v>
      </c>
      <c r="B24" s="24" t="s">
        <v>33</v>
      </c>
      <c r="C24" s="24">
        <v>6</v>
      </c>
      <c r="D24" s="24" t="s">
        <v>40</v>
      </c>
      <c r="E24" s="25">
        <f>VLOOKUP(A24,[1]PRECIO!A4:C224,3,0)</f>
        <v>30000</v>
      </c>
      <c r="F24" s="25">
        <f t="shared" si="0"/>
        <v>180000</v>
      </c>
    </row>
    <row r="25" spans="1:6" x14ac:dyDescent="0.25">
      <c r="A25" s="26" t="s">
        <v>41</v>
      </c>
      <c r="B25" s="24" t="s">
        <v>33</v>
      </c>
      <c r="C25" s="24">
        <v>6</v>
      </c>
      <c r="D25" s="24" t="s">
        <v>40</v>
      </c>
      <c r="E25" s="25">
        <f>VLOOKUP(A25,[1]PRECIO!A5:C225,3,0)</f>
        <v>30000</v>
      </c>
      <c r="F25" s="25">
        <f t="shared" si="0"/>
        <v>180000</v>
      </c>
    </row>
    <row r="26" spans="1:6" x14ac:dyDescent="0.25">
      <c r="A26" s="26" t="s">
        <v>42</v>
      </c>
      <c r="B26" s="24" t="s">
        <v>33</v>
      </c>
      <c r="C26" s="24">
        <v>20</v>
      </c>
      <c r="D26" s="24" t="s">
        <v>43</v>
      </c>
      <c r="E26" s="25">
        <f>VLOOKUP(A26,[1]PRECIO!A6:C226,3,0)</f>
        <v>30000</v>
      </c>
      <c r="F26" s="25">
        <f t="shared" si="0"/>
        <v>600000</v>
      </c>
    </row>
    <row r="27" spans="1:6" x14ac:dyDescent="0.25">
      <c r="A27" s="27" t="s">
        <v>44</v>
      </c>
      <c r="B27" s="28"/>
      <c r="C27" s="28"/>
      <c r="D27" s="28"/>
      <c r="E27" s="29"/>
      <c r="F27" s="30">
        <f>SUM(F21:F26)</f>
        <v>1680000</v>
      </c>
    </row>
    <row r="28" spans="1:6" x14ac:dyDescent="0.25">
      <c r="B28" s="3"/>
      <c r="C28" s="3"/>
      <c r="D28" s="3"/>
      <c r="E28" s="16"/>
      <c r="F28" s="16"/>
    </row>
    <row r="29" spans="1:6" ht="25.5" x14ac:dyDescent="0.25">
      <c r="A29" s="20" t="s">
        <v>45</v>
      </c>
      <c r="B29" s="3"/>
      <c r="C29" s="3"/>
      <c r="D29" s="3"/>
      <c r="E29" s="16"/>
      <c r="F29" s="16"/>
    </row>
    <row r="30" spans="1:6" x14ac:dyDescent="0.25">
      <c r="A30" s="21" t="s">
        <v>26</v>
      </c>
      <c r="B30" s="21" t="s">
        <v>27</v>
      </c>
      <c r="C30" s="21" t="s">
        <v>28</v>
      </c>
      <c r="D30" s="21" t="s">
        <v>29</v>
      </c>
      <c r="E30" s="22"/>
      <c r="F30" s="23" t="s">
        <v>31</v>
      </c>
    </row>
    <row r="31" spans="1:6" x14ac:dyDescent="0.25">
      <c r="A31" s="26"/>
      <c r="B31" s="31"/>
      <c r="C31" s="31"/>
      <c r="D31" s="31"/>
      <c r="E31" s="25"/>
      <c r="F31" s="25"/>
    </row>
    <row r="32" spans="1:6" x14ac:dyDescent="0.25">
      <c r="A32" s="27" t="s">
        <v>46</v>
      </c>
      <c r="B32" s="28"/>
      <c r="C32" s="28"/>
      <c r="D32" s="28"/>
      <c r="E32" s="29"/>
      <c r="F32" s="32"/>
    </row>
    <row r="33" spans="1:6" x14ac:dyDescent="0.25">
      <c r="A33" s="3"/>
      <c r="B33" s="3"/>
      <c r="C33" s="3"/>
      <c r="D33" s="3"/>
      <c r="E33" s="16"/>
      <c r="F33" s="16"/>
    </row>
    <row r="34" spans="1:6" ht="25.5" x14ac:dyDescent="0.25">
      <c r="A34" s="20" t="s">
        <v>47</v>
      </c>
      <c r="B34" s="3"/>
      <c r="C34" s="3"/>
      <c r="D34" s="3"/>
      <c r="E34" s="16"/>
      <c r="F34" s="16"/>
    </row>
    <row r="35" spans="1:6" x14ac:dyDescent="0.25">
      <c r="A35" s="21" t="s">
        <v>26</v>
      </c>
      <c r="B35" s="21" t="s">
        <v>27</v>
      </c>
      <c r="C35" s="21" t="s">
        <v>48</v>
      </c>
      <c r="D35" s="21" t="s">
        <v>29</v>
      </c>
      <c r="E35" s="22" t="e">
        <f>VLOOKUP(A35,[1]PRECIO!A16:C235,3,0)</f>
        <v>#N/A</v>
      </c>
      <c r="F35" s="23" t="s">
        <v>31</v>
      </c>
    </row>
    <row r="36" spans="1:6" x14ac:dyDescent="0.25">
      <c r="A36" s="26" t="s">
        <v>49</v>
      </c>
      <c r="B36" s="33" t="s">
        <v>50</v>
      </c>
      <c r="C36" s="33">
        <v>6.25E-2</v>
      </c>
      <c r="D36" s="34" t="s">
        <v>51</v>
      </c>
      <c r="E36" s="35">
        <f>VLOOKUP(A36,[1]PRECIO!A17:C236,3,0)</f>
        <v>200000</v>
      </c>
      <c r="F36" s="35">
        <f>E36*C36</f>
        <v>12500</v>
      </c>
    </row>
    <row r="37" spans="1:6" x14ac:dyDescent="0.25">
      <c r="A37" s="26" t="s">
        <v>52</v>
      </c>
      <c r="B37" s="33" t="s">
        <v>50</v>
      </c>
      <c r="C37" s="33">
        <v>0.05</v>
      </c>
      <c r="D37" s="34"/>
      <c r="E37" s="35">
        <f>VLOOKUP(A37,[1]PRECIO!A18:C237,3,0)</f>
        <v>200000</v>
      </c>
      <c r="F37" s="35">
        <f>E37*C37</f>
        <v>10000</v>
      </c>
    </row>
    <row r="38" spans="1:6" x14ac:dyDescent="0.25">
      <c r="A38" s="26" t="s">
        <v>53</v>
      </c>
      <c r="B38" s="33" t="s">
        <v>50</v>
      </c>
      <c r="C38" s="33">
        <v>0.108</v>
      </c>
      <c r="D38" s="34"/>
      <c r="E38" s="35">
        <f>VLOOKUP(A38,[1]PRECIO!A19:C238,3,0)</f>
        <v>200000</v>
      </c>
      <c r="F38" s="35">
        <f>E38*C38</f>
        <v>21600</v>
      </c>
    </row>
    <row r="39" spans="1:6" x14ac:dyDescent="0.25">
      <c r="A39" s="26" t="s">
        <v>54</v>
      </c>
      <c r="B39" s="33" t="s">
        <v>50</v>
      </c>
      <c r="C39" s="33">
        <v>0.05</v>
      </c>
      <c r="D39" s="34"/>
      <c r="E39" s="35">
        <f>VLOOKUP(A39,[1]PRECIO!A20:C239,3,0)</f>
        <v>200000</v>
      </c>
      <c r="F39" s="35">
        <f>E39*C39</f>
        <v>10000</v>
      </c>
    </row>
    <row r="40" spans="1:6" x14ac:dyDescent="0.25">
      <c r="A40" s="26" t="s">
        <v>55</v>
      </c>
      <c r="B40" s="33" t="s">
        <v>50</v>
      </c>
      <c r="C40" s="33">
        <v>7.4999999999999997E-2</v>
      </c>
      <c r="D40" s="34" t="s">
        <v>51</v>
      </c>
      <c r="E40" s="35">
        <f>VLOOKUP(A40,[1]PRECIO!A21:C240,3,0)</f>
        <v>200000</v>
      </c>
      <c r="F40" s="35">
        <f>E40*C40</f>
        <v>15000</v>
      </c>
    </row>
    <row r="41" spans="1:6" x14ac:dyDescent="0.25">
      <c r="A41" s="27" t="s">
        <v>56</v>
      </c>
      <c r="B41" s="28"/>
      <c r="C41" s="28"/>
      <c r="D41" s="28"/>
      <c r="E41" s="29"/>
      <c r="F41" s="30">
        <f>SUM(F36:F40)</f>
        <v>69100</v>
      </c>
    </row>
    <row r="42" spans="1:6" x14ac:dyDescent="0.25">
      <c r="A42" s="3"/>
      <c r="B42" s="3"/>
      <c r="C42" s="3"/>
      <c r="D42" s="3"/>
      <c r="E42" s="16"/>
      <c r="F42" s="16"/>
    </row>
    <row r="43" spans="1:6" x14ac:dyDescent="0.25">
      <c r="A43" s="20" t="s">
        <v>57</v>
      </c>
      <c r="B43" s="3"/>
      <c r="C43" s="3"/>
      <c r="D43" s="3"/>
      <c r="E43" s="16"/>
      <c r="F43" s="16"/>
    </row>
    <row r="44" spans="1:6" x14ac:dyDescent="0.25">
      <c r="A44" s="21" t="s">
        <v>57</v>
      </c>
      <c r="B44" s="36" t="s">
        <v>58</v>
      </c>
      <c r="C44" s="36" t="s">
        <v>59</v>
      </c>
      <c r="D44" s="21" t="s">
        <v>29</v>
      </c>
      <c r="E44" s="23"/>
      <c r="F44" s="23" t="s">
        <v>60</v>
      </c>
    </row>
    <row r="45" spans="1:6" x14ac:dyDescent="0.25">
      <c r="A45" s="37" t="s">
        <v>61</v>
      </c>
      <c r="B45" s="31" t="s">
        <v>62</v>
      </c>
      <c r="C45" s="31">
        <v>12</v>
      </c>
      <c r="D45" s="31" t="s">
        <v>63</v>
      </c>
      <c r="E45" s="25">
        <f>VLOOKUP(A45,[1]PRECIO!A26:C245,3,0)</f>
        <v>68000</v>
      </c>
      <c r="F45" s="25">
        <f>C45*E45</f>
        <v>816000</v>
      </c>
    </row>
    <row r="46" spans="1:6" x14ac:dyDescent="0.25">
      <c r="A46" s="37" t="s">
        <v>64</v>
      </c>
      <c r="B46" s="31"/>
      <c r="C46" s="31"/>
      <c r="D46" s="31"/>
      <c r="E46" s="25"/>
      <c r="F46" s="25"/>
    </row>
    <row r="47" spans="1:6" x14ac:dyDescent="0.25">
      <c r="A47" s="26" t="s">
        <v>65</v>
      </c>
      <c r="B47" s="31" t="s">
        <v>66</v>
      </c>
      <c r="C47" s="31">
        <v>100</v>
      </c>
      <c r="D47" s="31" t="s">
        <v>34</v>
      </c>
      <c r="E47" s="25">
        <f>VLOOKUP(A47,[1]PRECIO!A28:C247,3,0)</f>
        <v>2800</v>
      </c>
      <c r="F47" s="25">
        <f t="shared" ref="F47:F53" si="1">C47*E47</f>
        <v>280000</v>
      </c>
    </row>
    <row r="48" spans="1:6" x14ac:dyDescent="0.25">
      <c r="A48" s="26" t="s">
        <v>67</v>
      </c>
      <c r="B48" s="31" t="s">
        <v>66</v>
      </c>
      <c r="C48" s="31">
        <f>100/25</f>
        <v>4</v>
      </c>
      <c r="D48" s="33" t="s">
        <v>68</v>
      </c>
      <c r="E48" s="25">
        <f>VLOOKUP(A48,[1]PRECIO!A29:C248,3,0)</f>
        <v>26400</v>
      </c>
      <c r="F48" s="25">
        <f t="shared" si="1"/>
        <v>105600</v>
      </c>
    </row>
    <row r="49" spans="1:6" x14ac:dyDescent="0.25">
      <c r="A49" s="26" t="s">
        <v>69</v>
      </c>
      <c r="B49" s="31" t="s">
        <v>66</v>
      </c>
      <c r="C49" s="31">
        <v>100</v>
      </c>
      <c r="D49" s="31" t="s">
        <v>70</v>
      </c>
      <c r="E49" s="25">
        <f>VLOOKUP(A49,[1]PRECIO!A30:C249,3,0)</f>
        <v>2620</v>
      </c>
      <c r="F49" s="25">
        <f t="shared" si="1"/>
        <v>262000</v>
      </c>
    </row>
    <row r="50" spans="1:6" x14ac:dyDescent="0.25">
      <c r="A50" s="26" t="s">
        <v>71</v>
      </c>
      <c r="B50" s="31" t="s">
        <v>66</v>
      </c>
      <c r="C50" s="31">
        <v>50</v>
      </c>
      <c r="D50" s="31" t="s">
        <v>72</v>
      </c>
      <c r="E50" s="25">
        <f>VLOOKUP(A50,[1]PRECIO!A31:C250,3,0)</f>
        <v>2620</v>
      </c>
      <c r="F50" s="25">
        <f t="shared" si="1"/>
        <v>131000</v>
      </c>
    </row>
    <row r="51" spans="1:6" x14ac:dyDescent="0.25">
      <c r="A51" s="26" t="s">
        <v>73</v>
      </c>
      <c r="B51" s="31" t="s">
        <v>66</v>
      </c>
      <c r="C51" s="31">
        <v>200</v>
      </c>
      <c r="D51" s="31" t="s">
        <v>74</v>
      </c>
      <c r="E51" s="25">
        <f>VLOOKUP(A51,[1]PRECIO!A32:C251,3,0)</f>
        <v>2194</v>
      </c>
      <c r="F51" s="25">
        <f t="shared" si="1"/>
        <v>438800</v>
      </c>
    </row>
    <row r="52" spans="1:6" x14ac:dyDescent="0.25">
      <c r="A52" s="37" t="s">
        <v>75</v>
      </c>
      <c r="B52" s="31"/>
      <c r="C52" s="31"/>
      <c r="D52" s="31"/>
      <c r="E52" s="25"/>
      <c r="F52" s="25"/>
    </row>
    <row r="53" spans="1:6" x14ac:dyDescent="0.25">
      <c r="A53" s="26" t="s">
        <v>76</v>
      </c>
      <c r="B53" s="31" t="s">
        <v>66</v>
      </c>
      <c r="C53" s="31">
        <v>0.5</v>
      </c>
      <c r="D53" s="31" t="s">
        <v>70</v>
      </c>
      <c r="E53" s="25">
        <f>VLOOKUP(A53,[1]PRECIO!A34:C253,3,0)</f>
        <v>48350</v>
      </c>
      <c r="F53" s="25">
        <f t="shared" si="1"/>
        <v>24175</v>
      </c>
    </row>
    <row r="54" spans="1:6" x14ac:dyDescent="0.25">
      <c r="A54" s="26" t="s">
        <v>77</v>
      </c>
      <c r="B54" s="31" t="s">
        <v>78</v>
      </c>
      <c r="C54" s="31">
        <v>4</v>
      </c>
      <c r="D54" s="31" t="s">
        <v>79</v>
      </c>
      <c r="E54" s="25">
        <f>VLOOKUP(A54,[1]PRECIO!A35:C254,3,0)</f>
        <v>13190</v>
      </c>
      <c r="F54" s="25">
        <f>C54*E54</f>
        <v>52760</v>
      </c>
    </row>
    <row r="55" spans="1:6" x14ac:dyDescent="0.25">
      <c r="A55" s="37" t="s">
        <v>80</v>
      </c>
      <c r="B55" s="38"/>
      <c r="C55" s="38"/>
      <c r="D55" s="38"/>
      <c r="E55" s="38"/>
      <c r="F55" s="38"/>
    </row>
    <row r="56" spans="1:6" x14ac:dyDescent="0.25">
      <c r="A56" s="26" t="s">
        <v>81</v>
      </c>
      <c r="B56" s="31" t="s">
        <v>82</v>
      </c>
      <c r="C56" s="31">
        <v>0.5</v>
      </c>
      <c r="D56" s="31" t="s">
        <v>83</v>
      </c>
      <c r="E56" s="25">
        <f>VLOOKUP(A56,[1]PRECIO!A37:C256,3,0)</f>
        <v>49220</v>
      </c>
      <c r="F56" s="25">
        <f>C56*E56</f>
        <v>24610</v>
      </c>
    </row>
    <row r="57" spans="1:6" x14ac:dyDescent="0.25">
      <c r="A57" s="26" t="s">
        <v>84</v>
      </c>
      <c r="B57" s="31" t="s">
        <v>82</v>
      </c>
      <c r="C57" s="31">
        <v>0.5</v>
      </c>
      <c r="D57" s="31" t="s">
        <v>83</v>
      </c>
      <c r="E57" s="25">
        <f>VLOOKUP(A57,[1]PRECIO!A38:C257,3,0)</f>
        <v>40320</v>
      </c>
      <c r="F57" s="25">
        <f>C57*E57</f>
        <v>20160</v>
      </c>
    </row>
    <row r="58" spans="1:6" x14ac:dyDescent="0.25">
      <c r="A58" s="27" t="s">
        <v>85</v>
      </c>
      <c r="B58" s="28"/>
      <c r="C58" s="28"/>
      <c r="D58" s="28"/>
      <c r="E58" s="29"/>
      <c r="F58" s="30">
        <f>SUM(F45:F57)</f>
        <v>2155105</v>
      </c>
    </row>
    <row r="59" spans="1:6" x14ac:dyDescent="0.25">
      <c r="A59" s="39"/>
      <c r="B59" s="3"/>
      <c r="C59" s="3"/>
      <c r="D59" s="3"/>
      <c r="E59" s="16"/>
      <c r="F59" s="40"/>
    </row>
    <row r="60" spans="1:6" x14ac:dyDescent="0.25">
      <c r="A60" s="20" t="s">
        <v>86</v>
      </c>
      <c r="B60" s="3"/>
      <c r="C60" s="3"/>
      <c r="D60" s="3"/>
      <c r="E60" s="16"/>
      <c r="F60" s="16"/>
    </row>
    <row r="61" spans="1:6" x14ac:dyDescent="0.25">
      <c r="A61" s="21" t="s">
        <v>87</v>
      </c>
      <c r="B61" s="21" t="s">
        <v>58</v>
      </c>
      <c r="C61" s="21" t="s">
        <v>59</v>
      </c>
      <c r="D61" s="21" t="s">
        <v>29</v>
      </c>
      <c r="E61" s="41" t="s">
        <v>30</v>
      </c>
      <c r="F61" s="23" t="s">
        <v>60</v>
      </c>
    </row>
    <row r="62" spans="1:6" x14ac:dyDescent="0.25">
      <c r="A62" s="42" t="s">
        <v>88</v>
      </c>
      <c r="B62" s="31" t="s">
        <v>62</v>
      </c>
      <c r="C62" s="31">
        <v>440</v>
      </c>
      <c r="D62" s="31" t="s">
        <v>89</v>
      </c>
      <c r="E62" s="25">
        <f>VLOOKUP(A62,[1]PRECIO!E2:G22,3,0)</f>
        <v>500</v>
      </c>
      <c r="F62" s="25">
        <f>E62*C62</f>
        <v>220000</v>
      </c>
    </row>
    <row r="63" spans="1:6" x14ac:dyDescent="0.25">
      <c r="A63" s="38" t="s">
        <v>90</v>
      </c>
      <c r="B63" s="31" t="s">
        <v>78</v>
      </c>
      <c r="C63" s="31">
        <v>5</v>
      </c>
      <c r="D63" s="31" t="s">
        <v>89</v>
      </c>
      <c r="E63" s="25">
        <f>VLOOKUP(A63,[1]PRECIO!E4:G20,3,0)</f>
        <v>4215</v>
      </c>
      <c r="F63" s="25">
        <f>E63*C63</f>
        <v>21075</v>
      </c>
    </row>
    <row r="64" spans="1:6" x14ac:dyDescent="0.25">
      <c r="A64" s="27" t="s">
        <v>91</v>
      </c>
      <c r="B64" s="28"/>
      <c r="C64" s="28"/>
      <c r="D64" s="28"/>
      <c r="E64" s="29"/>
      <c r="F64" s="30">
        <f>SUM(F62:F63)</f>
        <v>241075</v>
      </c>
    </row>
    <row r="65" spans="1:6" x14ac:dyDescent="0.25">
      <c r="A65" s="3"/>
      <c r="B65" s="3"/>
      <c r="C65" s="3"/>
      <c r="D65" s="3"/>
      <c r="E65" s="16"/>
      <c r="F65" s="16"/>
    </row>
    <row r="66" spans="1:6" x14ac:dyDescent="0.25">
      <c r="A66" s="43" t="s">
        <v>92</v>
      </c>
      <c r="B66" s="43"/>
      <c r="C66" s="43"/>
      <c r="D66" s="43"/>
      <c r="E66" s="43"/>
      <c r="F66" s="44">
        <f>SUM(F27+F32+F41+F58+F64)</f>
        <v>4145280</v>
      </c>
    </row>
    <row r="67" spans="1:6" x14ac:dyDescent="0.25">
      <c r="A67" s="45" t="s">
        <v>93</v>
      </c>
      <c r="B67" s="46"/>
      <c r="C67" s="46"/>
      <c r="D67" s="46"/>
      <c r="E67" s="46"/>
      <c r="F67" s="47">
        <f>SUM(F66*5/100)</f>
        <v>207264</v>
      </c>
    </row>
    <row r="68" spans="1:6" x14ac:dyDescent="0.25">
      <c r="A68" s="48" t="s">
        <v>94</v>
      </c>
      <c r="B68" s="48"/>
      <c r="C68" s="48"/>
      <c r="D68" s="48"/>
      <c r="E68" s="48"/>
      <c r="F68" s="49">
        <f>SUM(F66:F67)</f>
        <v>4352544</v>
      </c>
    </row>
    <row r="69" spans="1:6" x14ac:dyDescent="0.25">
      <c r="A69" s="50" t="s">
        <v>95</v>
      </c>
      <c r="B69" s="50"/>
      <c r="C69" s="50"/>
      <c r="D69" s="50"/>
      <c r="E69" s="50"/>
      <c r="F69" s="51">
        <f>SUM(F12*1)</f>
        <v>11475000</v>
      </c>
    </row>
    <row r="70" spans="1:6" x14ac:dyDescent="0.25">
      <c r="A70" s="48" t="s">
        <v>96</v>
      </c>
      <c r="B70" s="43"/>
      <c r="C70" s="43"/>
      <c r="D70" s="43"/>
      <c r="E70" s="43"/>
      <c r="F70" s="44">
        <f>SUM(F69-F68)</f>
        <v>7122456</v>
      </c>
    </row>
    <row r="71" spans="1:6" x14ac:dyDescent="0.25">
      <c r="A71" s="52" t="s">
        <v>97</v>
      </c>
      <c r="B71" s="53"/>
      <c r="C71" s="53"/>
      <c r="D71" s="53"/>
      <c r="E71" s="53"/>
      <c r="F71" s="3"/>
    </row>
    <row r="72" spans="1:6" ht="15.75" thickBot="1" x14ac:dyDescent="0.3">
      <c r="A72" s="54"/>
      <c r="B72" s="53"/>
      <c r="C72" s="53"/>
      <c r="D72" s="53"/>
      <c r="E72" s="53"/>
      <c r="F72" s="3"/>
    </row>
    <row r="73" spans="1:6" x14ac:dyDescent="0.25">
      <c r="A73" s="55" t="s">
        <v>98</v>
      </c>
      <c r="B73" s="56"/>
      <c r="C73" s="56"/>
      <c r="D73" s="56"/>
      <c r="E73" s="57"/>
      <c r="F73" s="3"/>
    </row>
    <row r="74" spans="1:6" x14ac:dyDescent="0.25">
      <c r="A74" s="58" t="s">
        <v>99</v>
      </c>
      <c r="B74" s="59"/>
      <c r="C74" s="59"/>
      <c r="D74" s="59"/>
      <c r="E74" s="60"/>
      <c r="F74" s="3"/>
    </row>
    <row r="75" spans="1:6" x14ac:dyDescent="0.25">
      <c r="A75" s="58" t="s">
        <v>100</v>
      </c>
      <c r="B75" s="59"/>
      <c r="C75" s="59"/>
      <c r="D75" s="59"/>
      <c r="E75" s="60"/>
      <c r="F75" s="3"/>
    </row>
    <row r="76" spans="1:6" x14ac:dyDescent="0.25">
      <c r="A76" s="58" t="s">
        <v>101</v>
      </c>
      <c r="B76" s="59"/>
      <c r="C76" s="59"/>
      <c r="D76" s="59"/>
      <c r="E76" s="60"/>
      <c r="F76" s="3"/>
    </row>
    <row r="77" spans="1:6" x14ac:dyDescent="0.25">
      <c r="A77" s="58" t="s">
        <v>102</v>
      </c>
      <c r="B77" s="59"/>
      <c r="C77" s="59"/>
      <c r="D77" s="59"/>
      <c r="E77" s="60"/>
      <c r="F77" s="3"/>
    </row>
    <row r="78" spans="1:6" x14ac:dyDescent="0.25">
      <c r="A78" s="58" t="s">
        <v>103</v>
      </c>
      <c r="B78" s="59"/>
      <c r="C78" s="59"/>
      <c r="D78" s="59"/>
      <c r="E78" s="60"/>
      <c r="F78" s="3"/>
    </row>
    <row r="79" spans="1:6" ht="15.75" thickBot="1" x14ac:dyDescent="0.3">
      <c r="A79" s="61" t="s">
        <v>104</v>
      </c>
      <c r="B79" s="62"/>
      <c r="C79" s="62"/>
      <c r="D79" s="62"/>
      <c r="E79" s="63"/>
      <c r="F79" s="3"/>
    </row>
    <row r="80" spans="1:6" ht="15.75" thickBot="1" x14ac:dyDescent="0.3">
      <c r="A80" s="64"/>
      <c r="B80" s="59"/>
      <c r="C80" s="59"/>
      <c r="D80" s="59"/>
      <c r="E80" s="59"/>
      <c r="F80" s="3"/>
    </row>
    <row r="81" spans="1:6" ht="15.75" thickBot="1" x14ac:dyDescent="0.3">
      <c r="A81" s="65" t="s">
        <v>105</v>
      </c>
      <c r="B81" s="66"/>
      <c r="C81" s="67"/>
      <c r="D81" s="68"/>
      <c r="E81" s="68"/>
      <c r="F81" s="3"/>
    </row>
    <row r="82" spans="1:6" x14ac:dyDescent="0.25">
      <c r="A82" s="69" t="s">
        <v>106</v>
      </c>
      <c r="B82" s="70" t="s">
        <v>107</v>
      </c>
      <c r="C82" s="71" t="s">
        <v>108</v>
      </c>
      <c r="D82" s="68"/>
      <c r="E82" s="68"/>
      <c r="F82" s="3"/>
    </row>
    <row r="83" spans="1:6" x14ac:dyDescent="0.25">
      <c r="A83" s="72" t="s">
        <v>109</v>
      </c>
      <c r="B83" s="73">
        <f>F27</f>
        <v>1680000</v>
      </c>
      <c r="C83" s="74">
        <f>(B83/B89)</f>
        <v>0.38598116411919098</v>
      </c>
      <c r="D83" s="68"/>
      <c r="E83" s="68"/>
      <c r="F83" s="3"/>
    </row>
    <row r="84" spans="1:6" x14ac:dyDescent="0.25">
      <c r="A84" s="72" t="s">
        <v>110</v>
      </c>
      <c r="B84" s="75">
        <f>F32</f>
        <v>0</v>
      </c>
      <c r="C84" s="74">
        <v>0</v>
      </c>
      <c r="D84" s="68"/>
      <c r="E84" s="68"/>
      <c r="F84" s="3"/>
    </row>
    <row r="85" spans="1:6" x14ac:dyDescent="0.25">
      <c r="A85" s="72" t="s">
        <v>111</v>
      </c>
      <c r="B85" s="73">
        <f>F41</f>
        <v>69100</v>
      </c>
      <c r="C85" s="74">
        <f>(B85/B89)</f>
        <v>1.5875772881331011E-2</v>
      </c>
      <c r="D85" s="68"/>
      <c r="E85" s="68"/>
      <c r="F85" s="3"/>
    </row>
    <row r="86" spans="1:6" x14ac:dyDescent="0.25">
      <c r="A86" s="72" t="s">
        <v>112</v>
      </c>
      <c r="B86" s="73">
        <f>F58</f>
        <v>2155105</v>
      </c>
      <c r="C86" s="74">
        <f>(B86/B89)</f>
        <v>0.49513686708279114</v>
      </c>
      <c r="D86" s="68"/>
      <c r="E86" s="68"/>
      <c r="F86" s="3"/>
    </row>
    <row r="87" spans="1:6" x14ac:dyDescent="0.25">
      <c r="A87" s="72" t="s">
        <v>113</v>
      </c>
      <c r="B87" s="76">
        <f>F64</f>
        <v>241075</v>
      </c>
      <c r="C87" s="74">
        <f>(B87/B89)</f>
        <v>5.5387148297639265E-2</v>
      </c>
      <c r="D87" s="77"/>
      <c r="E87" s="77"/>
      <c r="F87" s="3"/>
    </row>
    <row r="88" spans="1:6" x14ac:dyDescent="0.25">
      <c r="A88" s="72" t="s">
        <v>114</v>
      </c>
      <c r="B88" s="76">
        <f>F67</f>
        <v>207264</v>
      </c>
      <c r="C88" s="74">
        <f>(B88/B89)</f>
        <v>4.7619047619047616E-2</v>
      </c>
      <c r="D88" s="77"/>
      <c r="E88" s="77"/>
      <c r="F88" s="3"/>
    </row>
    <row r="89" spans="1:6" ht="15.75" thickBot="1" x14ac:dyDescent="0.3">
      <c r="A89" s="78" t="s">
        <v>115</v>
      </c>
      <c r="B89" s="79">
        <f>SUM(B83:B88)</f>
        <v>4352544</v>
      </c>
      <c r="C89" s="80">
        <f>SUM(C83:C88)</f>
        <v>1</v>
      </c>
      <c r="D89" s="77"/>
      <c r="E89" s="77"/>
      <c r="F89" s="3"/>
    </row>
    <row r="90" spans="1:6" x14ac:dyDescent="0.25">
      <c r="A90" s="54"/>
      <c r="B90" s="53"/>
      <c r="C90" s="53"/>
      <c r="D90" s="53"/>
      <c r="E90" s="53"/>
      <c r="F90" s="3"/>
    </row>
    <row r="91" spans="1:6" ht="15.75" thickBot="1" x14ac:dyDescent="0.3">
      <c r="A91" s="81"/>
      <c r="B91" s="53"/>
      <c r="C91" s="53"/>
      <c r="D91" s="53"/>
      <c r="E91" s="53"/>
      <c r="F91" s="3"/>
    </row>
    <row r="92" spans="1:6" ht="15.75" thickBot="1" x14ac:dyDescent="0.3">
      <c r="A92" s="82"/>
      <c r="B92" s="66" t="s">
        <v>116</v>
      </c>
      <c r="C92" s="83"/>
      <c r="D92" s="84"/>
      <c r="E92" s="77"/>
      <c r="F92" s="3"/>
    </row>
    <row r="93" spans="1:6" x14ac:dyDescent="0.25">
      <c r="A93" s="85" t="s">
        <v>117</v>
      </c>
      <c r="B93" s="86">
        <v>35000</v>
      </c>
      <c r="C93" s="86">
        <v>38000</v>
      </c>
      <c r="D93" s="87">
        <v>40000</v>
      </c>
      <c r="E93" s="88"/>
      <c r="F93" s="3"/>
    </row>
    <row r="94" spans="1:6" ht="15.75" thickBot="1" x14ac:dyDescent="0.3">
      <c r="A94" s="78" t="s">
        <v>118</v>
      </c>
      <c r="B94" s="79">
        <f>(F68/B93)</f>
        <v>124.3584</v>
      </c>
      <c r="C94" s="79">
        <f>(F68/C93)</f>
        <v>114.54063157894737</v>
      </c>
      <c r="D94" s="89">
        <f>(F68/D93)</f>
        <v>108.81359999999999</v>
      </c>
      <c r="E94" s="88"/>
      <c r="F94" s="3"/>
    </row>
    <row r="95" spans="1:6" x14ac:dyDescent="0.25">
      <c r="A95" s="90" t="s">
        <v>119</v>
      </c>
      <c r="B95" s="59"/>
      <c r="C95" s="59"/>
      <c r="D95" s="59"/>
      <c r="E95" s="59"/>
      <c r="F95" s="3"/>
    </row>
    <row r="96" spans="1:6" x14ac:dyDescent="0.25">
      <c r="A96" s="3"/>
      <c r="B96" s="3"/>
      <c r="C96" s="3"/>
      <c r="D96" s="3"/>
      <c r="E96" s="3"/>
      <c r="F96" s="3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ADB655-A374-4F86-B405-9CCABA83580E}"/>
</file>

<file path=customXml/itemProps2.xml><?xml version="1.0" encoding="utf-8"?>
<ds:datastoreItem xmlns:ds="http://schemas.openxmlformats.org/officeDocument/2006/customXml" ds:itemID="{459BE3E5-3CEF-4BCD-A009-E1EB796EDB7B}"/>
</file>

<file path=customXml/itemProps3.xml><?xml version="1.0" encoding="utf-8"?>
<ds:datastoreItem xmlns:ds="http://schemas.openxmlformats.org/officeDocument/2006/customXml" ds:itemID="{268947BC-02C5-4F3A-B83C-2C068D3B9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2023-04-13T14:01:13Z</dcterms:created>
  <dcterms:modified xsi:type="dcterms:W3CDTF">2023-04-13T14:01:43Z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