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FT 2023\FT Santa Barbara 07 02022023\"/>
    </mc:Choice>
  </mc:AlternateContent>
  <bookViews>
    <workbookView xWindow="0" yWindow="0" windowWidth="20490" windowHeight="7155"/>
  </bookViews>
  <sheets>
    <sheet name="Bovino Carne" sheetId="1" r:id="rId1"/>
  </sheets>
  <definedNames>
    <definedName name="_xlnm.Print_Area" localSheetId="0">'Bovino Carne'!$A$1:$G$93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F50" i="1"/>
  <c r="F49" i="1"/>
  <c r="F48" i="1"/>
  <c r="F47" i="1"/>
  <c r="F54" i="1" l="1"/>
  <c r="G59" i="1" l="1"/>
  <c r="G54" i="1"/>
  <c r="G53" i="1"/>
  <c r="G52" i="1"/>
  <c r="D51" i="1"/>
  <c r="G51" i="1" s="1"/>
  <c r="D50" i="1"/>
  <c r="G50" i="1" s="1"/>
  <c r="D49" i="1"/>
  <c r="G49" i="1" s="1"/>
  <c r="D48" i="1"/>
  <c r="G48" i="1" s="1"/>
  <c r="D47" i="1"/>
  <c r="G47" i="1" s="1"/>
  <c r="G32" i="1"/>
  <c r="G31" i="1"/>
  <c r="G30" i="1"/>
  <c r="G29" i="1"/>
  <c r="G28" i="1"/>
  <c r="G27" i="1"/>
  <c r="G26" i="1"/>
  <c r="G25" i="1"/>
  <c r="G24" i="1"/>
  <c r="G23" i="1"/>
  <c r="G22" i="1"/>
  <c r="G21" i="1"/>
  <c r="G60" i="1" l="1"/>
  <c r="C83" i="1" s="1"/>
  <c r="G42" i="1"/>
  <c r="G65" i="1"/>
  <c r="G33" i="1" l="1"/>
  <c r="C79" i="1" s="1"/>
  <c r="G55" i="1"/>
  <c r="C82" i="1" s="1"/>
  <c r="G43" i="1"/>
  <c r="G62" i="1" l="1"/>
  <c r="G63" i="1" s="1"/>
  <c r="G64" i="1" l="1"/>
  <c r="D90" i="1" s="1"/>
  <c r="C84" i="1"/>
  <c r="E90" i="1" l="1"/>
  <c r="G66" i="1"/>
  <c r="C90" i="1"/>
  <c r="C85" i="1"/>
  <c r="D82" i="1" l="1"/>
  <c r="D83" i="1"/>
  <c r="D81" i="1"/>
  <c r="D79" i="1"/>
  <c r="D84" i="1"/>
  <c r="D85" i="1" l="1"/>
</calcChain>
</file>

<file path=xl/sharedStrings.xml><?xml version="1.0" encoding="utf-8"?>
<sst xmlns="http://schemas.openxmlformats.org/spreadsheetml/2006/main" count="157" uniqueCount="107">
  <si>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</si>
  <si>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</si>
  <si>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</si>
  <si>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</si>
  <si>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</si>
  <si>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</si>
  <si>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</si>
  <si>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</si>
  <si>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</si>
  <si>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</si>
  <si>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</si>
  <si>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</si>
  <si>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</si>
  <si>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</si>
  <si>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</si>
  <si>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</si>
  <si>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</si>
  <si>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</si>
  <si>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</si>
  <si>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</si>
  <si>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</si>
  <si>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</si>
  <si>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</si>
  <si>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</si>
  <si>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</si>
  <si>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</si>
  <si>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</si>
  <si>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</si>
  <si>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</si>
  <si>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</si>
  <si>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</si>
  <si>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</si>
  <si>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</si>
  <si>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</si>
  <si>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</si>
  <si>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</si>
  <si>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</si>
  <si>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</si>
  <si>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</si>
  <si>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</si>
  <si>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</si>
  <si>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</si>
  <si>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</si>
  <si>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</si>
  <si>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</si>
  <si>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</si>
  <si>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</si>
  <si>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</si>
  <si>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</si>
  <si>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</si>
  <si>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</si>
  <si>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</si>
  <si>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</si>
  <si>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</si>
  <si>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</si>
  <si>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Anual</t>
  </si>
  <si>
    <t>HA</t>
  </si>
  <si>
    <t>BOVINOS</t>
  </si>
  <si>
    <t>MEZCLA</t>
  </si>
  <si>
    <t>Bio Bio</t>
  </si>
  <si>
    <t>Santa Barbara</t>
  </si>
  <si>
    <t>Santa Barbara, QUILACO, MULCHEN</t>
  </si>
  <si>
    <t>Feria</t>
  </si>
  <si>
    <t>Sequia</t>
  </si>
  <si>
    <t>Monitoreo sanidad del rebaño</t>
  </si>
  <si>
    <t>Enero-Diciembre</t>
  </si>
  <si>
    <t>Alimentación</t>
  </si>
  <si>
    <t>Desparasitación</t>
  </si>
  <si>
    <t>Marzo-Septiembre</t>
  </si>
  <si>
    <t>Vacunación</t>
  </si>
  <si>
    <t>Destete</t>
  </si>
  <si>
    <t>Pesaje animales</t>
  </si>
  <si>
    <t>Evaluación de toros</t>
  </si>
  <si>
    <t>Evaluación hembras al encaste</t>
  </si>
  <si>
    <t>Inseminación artificial</t>
  </si>
  <si>
    <t>Encaste</t>
  </si>
  <si>
    <t>Selección y desecho</t>
  </si>
  <si>
    <t>Octubre-septiembre</t>
  </si>
  <si>
    <t>Detección preñez</t>
  </si>
  <si>
    <t>Noviembre-Febrero</t>
  </si>
  <si>
    <t>Antiparasitario</t>
  </si>
  <si>
    <t>ML</t>
  </si>
  <si>
    <t>Marzo- Septiembre</t>
  </si>
  <si>
    <t>Vacunas</t>
  </si>
  <si>
    <t>Marzo-   Septiembre</t>
  </si>
  <si>
    <t>Alimentación con Heno</t>
  </si>
  <si>
    <t>KG</t>
  </si>
  <si>
    <t>Arriendo Talaje</t>
  </si>
  <si>
    <t>C/U</t>
  </si>
  <si>
    <t>Septiembre-Febrero</t>
  </si>
  <si>
    <t>Medicamentos emergencias</t>
  </si>
  <si>
    <t>Praderas</t>
  </si>
  <si>
    <t xml:space="preserve">Agosto </t>
  </si>
  <si>
    <t>Aretes</t>
  </si>
  <si>
    <t>UNIDADES</t>
  </si>
  <si>
    <t>Traslados internos</t>
  </si>
  <si>
    <t>c/u</t>
  </si>
  <si>
    <t>Agosto- Noviembre</t>
  </si>
  <si>
    <t>Rendimiento (Kg/hà)</t>
  </si>
  <si>
    <t>ESCENARIOS COSTO UNITARIO  ($/Kg)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</si>
  <si>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</si>
  <si>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</si>
  <si>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(kg/Há.)</t>
  </si>
  <si>
    <t>PRECIO ESPERADO ($/kg)</t>
  </si>
  <si>
    <t>COSTOS DIRECTOS DE PRODUCCIÓN UN BOVINO POR HECTÁREA (INCLUYE IVA)</t>
  </si>
  <si>
    <t>Costo unitario ($/kg) (*)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</si>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</sst>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* #,##0.00\ _€_-;\-* #,##0.00\ _€_-;_-* &quot;-&quot;??\ _€_-;_-@_-"/>
    <numFmt numFmtId="167" formatCode="_-* #,##0_-;\-* #,##0_-;_-* &quot;-&quot;??_-;_-@_-"/>
    <numFmt numFmtId="168" formatCode="_-* #,##0.0_-;\-* #,##0.0_-;_-* &quot;-&quot;??_-;_-@_-"/>
  </numFmts>
  <fonts count="12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15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/>
      <bottom style="thin">
        <color indexed="8"/>
      </bottom>
      <diagonal/>
    </border>
  </borders>
  <cellStyleXfs count="3">
    <xf numFmtId="0" fontId="0" fillId="0" borderId="0" applyNumberFormat="0" applyFill="0" applyBorder="0" applyProtection="0"/>
    <xf numFmtId="0" fontId="4" fillId="0" borderId="13"/>
    <xf numFmtId="166" fontId="5" fillId="0" borderId="13" applyFont="0" applyFill="0" applyBorder="0" applyAlignment="0" applyProtection="0"/>
  </cellStyleXfs>
  <cellXfs count="136">
    <xf numFmtId="0" fontId="0" fillId="0" borderId="0" xfId="0" applyFont="1" applyAlignment="1"/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49" fontId="1" fillId="2" borderId="10" xfId="0" applyNumberFormat="1" applyFont="1" applyFill="1" applyBorder="1" applyAlignment="1">
      <alignment horizontal="right" wrapText="1"/>
    </xf>
    <xf numFmtId="3" fontId="1" fillId="2" borderId="10" xfId="0" applyNumberFormat="1" applyFont="1" applyFill="1" applyBorder="1" applyAlignment="1">
      <alignment horizontal="right" wrapText="1"/>
    </xf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3" fontId="2" fillId="3" borderId="6" xfId="0" applyNumberFormat="1" applyFont="1" applyFill="1" applyBorder="1" applyAlignment="1">
      <alignment vertical="center"/>
    </xf>
    <xf numFmtId="0" fontId="6" fillId="0" borderId="38" xfId="2" applyNumberFormat="1" applyFont="1" applyFill="1" applyBorder="1" applyAlignment="1">
      <alignment vertical="center" wrapText="1"/>
    </xf>
    <xf numFmtId="0" fontId="1" fillId="0" borderId="38" xfId="0" applyFont="1" applyFill="1" applyBorder="1" applyAlignment="1">
      <alignment horizontal="center"/>
    </xf>
    <xf numFmtId="3" fontId="1" fillId="0" borderId="38" xfId="0" applyNumberFormat="1" applyFont="1" applyFill="1" applyBorder="1" applyAlignment="1">
      <alignment horizontal="right"/>
    </xf>
    <xf numFmtId="3" fontId="1" fillId="0" borderId="38" xfId="2" applyNumberFormat="1" applyFont="1" applyFill="1" applyBorder="1" applyAlignment="1">
      <alignment horizontal="right" wrapText="1"/>
    </xf>
    <xf numFmtId="0" fontId="1" fillId="0" borderId="38" xfId="0" applyFont="1" applyFill="1" applyBorder="1" applyAlignment="1">
      <alignment horizontal="center" wrapText="1"/>
    </xf>
    <xf numFmtId="167" fontId="6" fillId="0" borderId="38" xfId="2" applyNumberFormat="1" applyFont="1" applyFill="1" applyBorder="1" applyAlignment="1">
      <alignment horizontal="center"/>
    </xf>
    <xf numFmtId="3" fontId="6" fillId="0" borderId="38" xfId="2" applyNumberFormat="1" applyFont="1" applyFill="1" applyBorder="1"/>
    <xf numFmtId="3" fontId="1" fillId="0" borderId="38" xfId="2" applyNumberFormat="1" applyFont="1" applyFill="1" applyBorder="1" applyAlignment="1"/>
    <xf numFmtId="0" fontId="6" fillId="0" borderId="38" xfId="2" applyNumberFormat="1" applyFont="1" applyFill="1" applyBorder="1"/>
    <xf numFmtId="0" fontId="2" fillId="2" borderId="13" xfId="0" applyFont="1" applyFill="1" applyBorder="1" applyAlignment="1">
      <alignment vertical="center"/>
    </xf>
    <xf numFmtId="0" fontId="1" fillId="2" borderId="1" xfId="0" applyFont="1" applyFill="1" applyBorder="1" applyAlignment="1"/>
    <xf numFmtId="0" fontId="1" fillId="0" borderId="0" xfId="0" applyNumberFormat="1" applyFont="1" applyAlignment="1"/>
    <xf numFmtId="0" fontId="1" fillId="0" borderId="0" xfId="0" applyFont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0" borderId="38" xfId="0" applyFont="1" applyFill="1" applyBorder="1" applyAlignment="1">
      <alignment horizontal="right"/>
    </xf>
    <xf numFmtId="167" fontId="1" fillId="0" borderId="38" xfId="2" applyNumberFormat="1" applyFont="1" applyFill="1" applyBorder="1" applyAlignment="1">
      <alignment horizontal="right"/>
    </xf>
    <xf numFmtId="167" fontId="1" fillId="0" borderId="38" xfId="2" applyNumberFormat="1" applyFont="1" applyFill="1" applyBorder="1"/>
    <xf numFmtId="3" fontId="1" fillId="0" borderId="38" xfId="0" applyNumberFormat="1" applyFont="1" applyFill="1" applyBorder="1" applyAlignment="1">
      <alignment horizontal="right" wrapText="1"/>
    </xf>
    <xf numFmtId="0" fontId="1" fillId="0" borderId="38" xfId="0" applyFont="1" applyFill="1" applyBorder="1" applyAlignment="1">
      <alignment horizontal="right" wrapText="1"/>
    </xf>
    <xf numFmtId="14" fontId="1" fillId="0" borderId="38" xfId="0" applyNumberFormat="1" applyFont="1" applyFill="1" applyBorder="1" applyAlignment="1">
      <alignment horizontal="right"/>
    </xf>
    <xf numFmtId="49" fontId="8" fillId="5" borderId="6" xfId="0" applyNumberFormat="1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3" fontId="1" fillId="2" borderId="9" xfId="0" applyNumberFormat="1" applyFont="1" applyFill="1" applyBorder="1" applyAlignment="1"/>
    <xf numFmtId="49" fontId="8" fillId="3" borderId="5" xfId="0" applyNumberFormat="1" applyFont="1" applyFill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 wrapText="1"/>
    </xf>
    <xf numFmtId="0" fontId="1" fillId="0" borderId="13" xfId="0" applyNumberFormat="1" applyFont="1" applyBorder="1" applyAlignment="1"/>
    <xf numFmtId="0" fontId="1" fillId="2" borderId="9" xfId="0" applyFont="1" applyFill="1" applyBorder="1" applyAlignment="1">
      <alignment horizontal="center"/>
    </xf>
    <xf numFmtId="49" fontId="2" fillId="3" borderId="11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1" fillId="2" borderId="15" xfId="0" applyFont="1" applyFill="1" applyBorder="1" applyAlignment="1"/>
    <xf numFmtId="3" fontId="1" fillId="2" borderId="15" xfId="0" applyNumberFormat="1" applyFont="1" applyFill="1" applyBorder="1" applyAlignment="1"/>
    <xf numFmtId="49" fontId="1" fillId="2" borderId="13" xfId="0" applyNumberFormat="1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164" fontId="8" fillId="2" borderId="13" xfId="0" applyNumberFormat="1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49" fontId="10" fillId="2" borderId="26" xfId="0" applyNumberFormat="1" applyFont="1" applyFill="1" applyBorder="1" applyAlignment="1">
      <alignment vertical="center"/>
    </xf>
    <xf numFmtId="0" fontId="1" fillId="2" borderId="27" xfId="0" applyFont="1" applyFill="1" applyBorder="1" applyAlignment="1"/>
    <xf numFmtId="0" fontId="1" fillId="2" borderId="28" xfId="0" applyFont="1" applyFill="1" applyBorder="1" applyAlignment="1"/>
    <xf numFmtId="49" fontId="1" fillId="2" borderId="29" xfId="0" applyNumberFormat="1" applyFont="1" applyFill="1" applyBorder="1" applyAlignment="1">
      <alignment vertical="center"/>
    </xf>
    <xf numFmtId="0" fontId="1" fillId="2" borderId="13" xfId="0" applyFont="1" applyFill="1" applyBorder="1" applyAlignment="1"/>
    <xf numFmtId="0" fontId="1" fillId="2" borderId="30" xfId="0" applyFont="1" applyFill="1" applyBorder="1" applyAlignment="1"/>
    <xf numFmtId="49" fontId="1" fillId="2" borderId="31" xfId="0" applyNumberFormat="1" applyFont="1" applyFill="1" applyBorder="1" applyAlignment="1">
      <alignment vertical="center"/>
    </xf>
    <xf numFmtId="0" fontId="1" fillId="2" borderId="32" xfId="0" applyFont="1" applyFill="1" applyBorder="1" applyAlignment="1"/>
    <xf numFmtId="0" fontId="1" fillId="2" borderId="33" xfId="0" applyFont="1" applyFill="1" applyBorder="1" applyAlignment="1"/>
    <xf numFmtId="0" fontId="1" fillId="9" borderId="25" xfId="0" applyFont="1" applyFill="1" applyBorder="1" applyAlignment="1"/>
    <xf numFmtId="0" fontId="1" fillId="7" borderId="13" xfId="0" applyFont="1" applyFill="1" applyBorder="1" applyAlignment="1"/>
    <xf numFmtId="49" fontId="10" fillId="8" borderId="16" xfId="0" applyNumberFormat="1" applyFont="1" applyFill="1" applyBorder="1" applyAlignment="1">
      <alignment vertical="center"/>
    </xf>
    <xf numFmtId="49" fontId="10" fillId="8" borderId="14" xfId="0" applyNumberFormat="1" applyFont="1" applyFill="1" applyBorder="1" applyAlignment="1">
      <alignment vertical="center"/>
    </xf>
    <xf numFmtId="49" fontId="1" fillId="8" borderId="17" xfId="0" applyNumberFormat="1" applyFont="1" applyFill="1" applyBorder="1" applyAlignment="1"/>
    <xf numFmtId="49" fontId="10" fillId="2" borderId="18" xfId="0" applyNumberFormat="1" applyFont="1" applyFill="1" applyBorder="1" applyAlignment="1">
      <alignment vertical="center"/>
    </xf>
    <xf numFmtId="3" fontId="10" fillId="2" borderId="4" xfId="0" applyNumberFormat="1" applyFont="1" applyFill="1" applyBorder="1" applyAlignment="1">
      <alignment vertical="center"/>
    </xf>
    <xf numFmtId="9" fontId="1" fillId="2" borderId="19" xfId="0" applyNumberFormat="1" applyFont="1" applyFill="1" applyBorder="1" applyAlignment="1"/>
    <xf numFmtId="0" fontId="10" fillId="2" borderId="4" xfId="0" applyNumberFormat="1" applyFont="1" applyFill="1" applyBorder="1" applyAlignment="1">
      <alignment vertical="center"/>
    </xf>
    <xf numFmtId="165" fontId="10" fillId="2" borderId="4" xfId="0" applyNumberFormat="1" applyFont="1" applyFill="1" applyBorder="1" applyAlignment="1">
      <alignment vertical="center"/>
    </xf>
    <xf numFmtId="0" fontId="8" fillId="7" borderId="13" xfId="0" applyFont="1" applyFill="1" applyBorder="1" applyAlignment="1">
      <alignment vertical="center"/>
    </xf>
    <xf numFmtId="49" fontId="10" fillId="8" borderId="20" xfId="0" applyNumberFormat="1" applyFont="1" applyFill="1" applyBorder="1" applyAlignment="1">
      <alignment vertical="center"/>
    </xf>
    <xf numFmtId="165" fontId="10" fillId="8" borderId="21" xfId="0" applyNumberFormat="1" applyFont="1" applyFill="1" applyBorder="1" applyAlignment="1">
      <alignment vertical="center"/>
    </xf>
    <xf numFmtId="9" fontId="10" fillId="8" borderId="22" xfId="0" applyNumberFormat="1" applyFont="1" applyFill="1" applyBorder="1" applyAlignment="1">
      <alignment vertical="center"/>
    </xf>
    <xf numFmtId="0" fontId="8" fillId="9" borderId="12" xfId="0" applyFont="1" applyFill="1" applyBorder="1" applyAlignment="1">
      <alignment vertical="center"/>
    </xf>
    <xf numFmtId="49" fontId="3" fillId="9" borderId="13" xfId="0" applyNumberFormat="1" applyFont="1" applyFill="1" applyBorder="1" applyAlignment="1">
      <alignment vertical="center"/>
    </xf>
    <xf numFmtId="0" fontId="8" fillId="9" borderId="13" xfId="0" applyFont="1" applyFill="1" applyBorder="1" applyAlignment="1">
      <alignment vertical="center"/>
    </xf>
    <xf numFmtId="0" fontId="8" fillId="9" borderId="34" xfId="0" applyFont="1" applyFill="1" applyBorder="1" applyAlignment="1">
      <alignment vertical="center"/>
    </xf>
    <xf numFmtId="0" fontId="8" fillId="7" borderId="12" xfId="0" applyFont="1" applyFill="1" applyBorder="1" applyAlignment="1">
      <alignment vertical="center"/>
    </xf>
    <xf numFmtId="49" fontId="10" fillId="8" borderId="35" xfId="0" applyNumberFormat="1" applyFont="1" applyFill="1" applyBorder="1" applyAlignment="1">
      <alignment vertical="center"/>
    </xf>
    <xf numFmtId="0" fontId="10" fillId="8" borderId="36" xfId="0" applyNumberFormat="1" applyFont="1" applyFill="1" applyBorder="1" applyAlignment="1">
      <alignment vertical="center"/>
    </xf>
    <xf numFmtId="0" fontId="10" fillId="8" borderId="37" xfId="0" applyNumberFormat="1" applyFont="1" applyFill="1" applyBorder="1" applyAlignment="1">
      <alignment vertical="center"/>
    </xf>
    <xf numFmtId="0" fontId="10" fillId="7" borderId="13" xfId="0" applyFont="1" applyFill="1" applyBorder="1" applyAlignment="1">
      <alignment vertical="center"/>
    </xf>
    <xf numFmtId="164" fontId="10" fillId="2" borderId="13" xfId="0" applyNumberFormat="1" applyFont="1" applyFill="1" applyBorder="1" applyAlignment="1">
      <alignment vertical="center"/>
    </xf>
    <xf numFmtId="165" fontId="10" fillId="8" borderId="22" xfId="0" applyNumberFormat="1" applyFont="1" applyFill="1" applyBorder="1" applyAlignment="1">
      <alignment vertical="center"/>
    </xf>
    <xf numFmtId="49" fontId="8" fillId="3" borderId="39" xfId="0" applyNumberFormat="1" applyFont="1" applyFill="1" applyBorder="1" applyAlignment="1">
      <alignment vertical="center" wrapText="1"/>
    </xf>
    <xf numFmtId="49" fontId="1" fillId="2" borderId="38" xfId="0" applyNumberFormat="1" applyFont="1" applyFill="1" applyBorder="1" applyAlignment="1">
      <alignment wrapText="1"/>
    </xf>
    <xf numFmtId="49" fontId="1" fillId="2" borderId="38" xfId="0" applyNumberFormat="1" applyFont="1" applyFill="1" applyBorder="1" applyAlignment="1">
      <alignment vertical="center" wrapText="1"/>
    </xf>
    <xf numFmtId="49" fontId="1" fillId="2" borderId="38" xfId="0" applyNumberFormat="1" applyFont="1" applyFill="1" applyBorder="1" applyAlignment="1">
      <alignment horizontal="left" wrapText="1"/>
    </xf>
    <xf numFmtId="0" fontId="1" fillId="2" borderId="40" xfId="0" applyFont="1" applyFill="1" applyBorder="1" applyAlignment="1"/>
    <xf numFmtId="3" fontId="1" fillId="0" borderId="41" xfId="0" applyNumberFormat="1" applyFont="1" applyFill="1" applyBorder="1"/>
    <xf numFmtId="0" fontId="1" fillId="2" borderId="42" xfId="0" applyFont="1" applyFill="1" applyBorder="1" applyAlignment="1"/>
    <xf numFmtId="49" fontId="1" fillId="2" borderId="38" xfId="0" applyNumberFormat="1" applyFont="1" applyFill="1" applyBorder="1" applyAlignment="1"/>
    <xf numFmtId="0" fontId="1" fillId="2" borderId="38" xfId="0" applyFont="1" applyFill="1" applyBorder="1" applyAlignment="1"/>
    <xf numFmtId="0" fontId="1" fillId="2" borderId="43" xfId="0" applyFont="1" applyFill="1" applyBorder="1" applyAlignment="1">
      <alignment wrapText="1"/>
    </xf>
    <xf numFmtId="14" fontId="1" fillId="2" borderId="44" xfId="0" applyNumberFormat="1" applyFont="1" applyFill="1" applyBorder="1" applyAlignment="1"/>
    <xf numFmtId="0" fontId="1" fillId="2" borderId="43" xfId="0" applyFont="1" applyFill="1" applyBorder="1" applyAlignment="1"/>
    <xf numFmtId="0" fontId="1" fillId="2" borderId="44" xfId="0" applyFont="1" applyFill="1" applyBorder="1" applyAlignment="1">
      <alignment horizontal="justify" wrapText="1"/>
    </xf>
    <xf numFmtId="0" fontId="1" fillId="2" borderId="45" xfId="0" applyFont="1" applyFill="1" applyBorder="1" applyAlignment="1"/>
    <xf numFmtId="0" fontId="1" fillId="2" borderId="46" xfId="0" applyFont="1" applyFill="1" applyBorder="1" applyAlignment="1">
      <alignment horizontal="left"/>
    </xf>
    <xf numFmtId="0" fontId="1" fillId="2" borderId="46" xfId="0" applyFont="1" applyFill="1" applyBorder="1" applyAlignment="1"/>
    <xf numFmtId="49" fontId="8" fillId="5" borderId="13" xfId="0" applyNumberFormat="1" applyFont="1" applyFill="1" applyBorder="1" applyAlignment="1">
      <alignment vertical="center"/>
    </xf>
    <xf numFmtId="0" fontId="1" fillId="2" borderId="47" xfId="0" applyFont="1" applyFill="1" applyBorder="1" applyAlignment="1">
      <alignment vertical="center"/>
    </xf>
    <xf numFmtId="0" fontId="1" fillId="2" borderId="42" xfId="0" applyFont="1" applyFill="1" applyBorder="1" applyAlignment="1">
      <alignment vertical="center"/>
    </xf>
    <xf numFmtId="3" fontId="1" fillId="2" borderId="46" xfId="0" applyNumberFormat="1" applyFont="1" applyFill="1" applyBorder="1" applyAlignment="1"/>
    <xf numFmtId="49" fontId="8" fillId="3" borderId="13" xfId="0" applyNumberFormat="1" applyFont="1" applyFill="1" applyBorder="1" applyAlignment="1">
      <alignment horizontal="center" vertical="center" wrapText="1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3" fontId="2" fillId="3" borderId="13" xfId="0" applyNumberFormat="1" applyFont="1" applyFill="1" applyBorder="1" applyAlignment="1">
      <alignment vertical="center"/>
    </xf>
    <xf numFmtId="0" fontId="1" fillId="2" borderId="48" xfId="0" applyFont="1" applyFill="1" applyBorder="1" applyAlignment="1">
      <alignment horizontal="center" vertical="center"/>
    </xf>
    <xf numFmtId="49" fontId="8" fillId="3" borderId="49" xfId="0" applyNumberFormat="1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vertical="center"/>
    </xf>
    <xf numFmtId="164" fontId="8" fillId="5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vertical="center"/>
    </xf>
    <xf numFmtId="164" fontId="8" fillId="3" borderId="13" xfId="0" applyNumberFormat="1" applyFont="1" applyFill="1" applyBorder="1" applyAlignment="1">
      <alignment vertical="center"/>
    </xf>
    <xf numFmtId="164" fontId="8" fillId="6" borderId="13" xfId="0" applyNumberFormat="1" applyFont="1" applyFill="1" applyBorder="1" applyAlignment="1">
      <alignment vertical="center"/>
    </xf>
    <xf numFmtId="167" fontId="6" fillId="0" borderId="38" xfId="2" applyNumberFormat="1" applyFont="1" applyFill="1" applyBorder="1" applyAlignment="1">
      <alignment horizontal="center" vertical="center"/>
    </xf>
    <xf numFmtId="0" fontId="1" fillId="2" borderId="10" xfId="0" applyNumberFormat="1" applyFont="1" applyFill="1" applyBorder="1" applyAlignment="1">
      <alignment horizontal="center" wrapText="1"/>
    </xf>
    <xf numFmtId="168" fontId="6" fillId="0" borderId="38" xfId="2" applyNumberFormat="1" applyFont="1" applyFill="1" applyBorder="1" applyAlignment="1">
      <alignment horizontal="center" vertical="center"/>
    </xf>
    <xf numFmtId="167" fontId="6" fillId="0" borderId="38" xfId="2" applyNumberFormat="1" applyFont="1" applyFill="1" applyBorder="1" applyAlignment="1">
      <alignment horizontal="left" vertical="top"/>
    </xf>
    <xf numFmtId="49" fontId="3" fillId="9" borderId="23" xfId="0" applyNumberFormat="1" applyFont="1" applyFill="1" applyBorder="1" applyAlignment="1">
      <alignment vertical="center"/>
    </xf>
    <xf numFmtId="0" fontId="10" fillId="9" borderId="24" xfId="0" applyFont="1" applyFill="1" applyBorder="1" applyAlignment="1">
      <alignment vertical="center"/>
    </xf>
    <xf numFmtId="49" fontId="1" fillId="2" borderId="38" xfId="0" applyNumberFormat="1" applyFont="1" applyFill="1" applyBorder="1" applyAlignment="1">
      <alignment wrapText="1"/>
    </xf>
    <xf numFmtId="0" fontId="1" fillId="2" borderId="38" xfId="0" applyFont="1" applyFill="1" applyBorder="1" applyAlignment="1">
      <alignment wrapText="1"/>
    </xf>
    <xf numFmtId="49" fontId="2" fillId="3" borderId="13" xfId="0" applyNumberFormat="1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49" fontId="1" fillId="2" borderId="38" xfId="0" applyNumberFormat="1" applyFont="1" applyFill="1" applyBorder="1" applyAlignment="1"/>
    <xf numFmtId="0" fontId="1" fillId="2" borderId="38" xfId="0" applyFont="1" applyFill="1" applyBorder="1" applyAlignment="1"/>
    <xf numFmtId="49" fontId="9" fillId="3" borderId="13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</cellXfs>
  <cellStyles count="3">
    <cellStyle name="Millares 3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9525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3900" y="142875"/>
          <a:ext cx="6410325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U91"/>
  <sheetViews>
    <sheetView showGridLines="0" tabSelected="1" workbookViewId="0">
      <selection sqref="A1:G93"/>
    </sheetView>
  </sheetViews>
  <sheetFormatPr baseColWidth="10" defaultColWidth="10.85546875" defaultRowHeight="11.25" customHeight="1" x14ac:dyDescent="0.25"/>
  <cols>
    <col min="1" max="1" width="5.28515625" style="21" customWidth="1"/>
    <col min="2" max="2" width="21" style="20" customWidth="1"/>
    <col min="3" max="3" width="19.42578125" style="20" customWidth="1"/>
    <col min="4" max="4" width="9.42578125" style="20" customWidth="1"/>
    <col min="5" max="5" width="21.140625" style="20" customWidth="1"/>
    <col min="6" max="6" width="11" style="20" customWidth="1"/>
    <col min="7" max="7" width="14" style="20" customWidth="1"/>
    <col min="8" max="255" width="10.85546875" style="20" customWidth="1"/>
    <col min="256" max="16384" width="10.85546875" style="21"/>
  </cols>
  <sheetData>
    <row r="2" spans="2:7" ht="15" customHeight="1" x14ac:dyDescent="0.25">
      <c r="B2" s="19"/>
      <c r="C2" s="19"/>
      <c r="D2" s="19"/>
      <c r="E2" s="19"/>
      <c r="F2" s="19"/>
      <c r="G2" s="19"/>
    </row>
    <row r="3" spans="2:7" ht="15" customHeight="1" x14ac:dyDescent="0.25">
      <c r="B3" s="19"/>
      <c r="C3" s="19"/>
      <c r="D3" s="19"/>
      <c r="E3" s="19"/>
      <c r="F3" s="19"/>
      <c r="G3" s="19"/>
    </row>
    <row r="4" spans="2:7" ht="15" customHeight="1" x14ac:dyDescent="0.25">
      <c r="B4" s="19"/>
      <c r="C4" s="19"/>
      <c r="D4" s="19"/>
      <c r="E4" s="19"/>
      <c r="F4" s="19"/>
      <c r="G4" s="19"/>
    </row>
    <row r="5" spans="2:7" ht="15" customHeight="1" x14ac:dyDescent="0.25">
      <c r="B5" s="19"/>
      <c r="C5" s="19"/>
      <c r="D5" s="19"/>
      <c r="E5" s="19"/>
      <c r="F5" s="19"/>
      <c r="G5" s="19"/>
    </row>
    <row r="6" spans="2:7" ht="15" customHeight="1" x14ac:dyDescent="0.25">
      <c r="B6" s="19"/>
      <c r="C6" s="19"/>
      <c r="D6" s="19"/>
      <c r="E6" s="19"/>
      <c r="F6" s="19"/>
      <c r="G6" s="19"/>
    </row>
    <row r="7" spans="2:7" ht="15" customHeight="1" x14ac:dyDescent="0.25">
      <c r="B7" s="19"/>
      <c r="C7" s="19"/>
      <c r="D7" s="19"/>
      <c r="E7" s="19"/>
      <c r="F7" s="19"/>
      <c r="G7" s="19"/>
    </row>
    <row r="8" spans="2:7" ht="15" customHeight="1" x14ac:dyDescent="0.25">
      <c r="B8" s="22"/>
      <c r="C8" s="23"/>
      <c r="D8" s="19"/>
      <c r="E8" s="95"/>
      <c r="F8" s="95"/>
      <c r="G8" s="23"/>
    </row>
    <row r="9" spans="2:7" ht="12" customHeight="1" x14ac:dyDescent="0.25">
      <c r="B9" s="89" t="s">
        <v>0</v>
      </c>
      <c r="C9" s="24" t="s">
        <v>57</v>
      </c>
      <c r="D9" s="93"/>
      <c r="E9" s="130" t="s">
        <v>102</v>
      </c>
      <c r="F9" s="131"/>
      <c r="G9" s="94">
        <v>450</v>
      </c>
    </row>
    <row r="10" spans="2:7" ht="12.75" x14ac:dyDescent="0.25">
      <c r="B10" s="90" t="s">
        <v>1</v>
      </c>
      <c r="C10" s="24" t="s">
        <v>58</v>
      </c>
      <c r="D10" s="93"/>
      <c r="E10" s="128" t="s">
        <v>2</v>
      </c>
      <c r="F10" s="129"/>
      <c r="G10" s="25" t="s">
        <v>55</v>
      </c>
    </row>
    <row r="11" spans="2:7" ht="12.75" x14ac:dyDescent="0.25">
      <c r="B11" s="90" t="s">
        <v>3</v>
      </c>
      <c r="C11" s="24" t="s">
        <v>4</v>
      </c>
      <c r="D11" s="93"/>
      <c r="E11" s="128" t="s">
        <v>103</v>
      </c>
      <c r="F11" s="129"/>
      <c r="G11" s="26">
        <v>1600</v>
      </c>
    </row>
    <row r="12" spans="2:7" ht="12.75" x14ac:dyDescent="0.25">
      <c r="B12" s="91" t="s">
        <v>5</v>
      </c>
      <c r="C12" s="24" t="s">
        <v>59</v>
      </c>
      <c r="D12" s="93"/>
      <c r="E12" s="96" t="s">
        <v>6</v>
      </c>
      <c r="F12" s="97"/>
      <c r="G12" s="27">
        <v>650000</v>
      </c>
    </row>
    <row r="13" spans="2:7" ht="12.75" x14ac:dyDescent="0.25">
      <c r="B13" s="91" t="s">
        <v>7</v>
      </c>
      <c r="C13" s="24" t="s">
        <v>60</v>
      </c>
      <c r="D13" s="93"/>
      <c r="E13" s="128" t="s">
        <v>8</v>
      </c>
      <c r="F13" s="129"/>
      <c r="G13" s="24" t="s">
        <v>62</v>
      </c>
    </row>
    <row r="14" spans="2:7" ht="25.5" x14ac:dyDescent="0.25">
      <c r="B14" s="92" t="s">
        <v>9</v>
      </c>
      <c r="C14" s="28" t="s">
        <v>61</v>
      </c>
      <c r="D14" s="93"/>
      <c r="E14" s="128" t="s">
        <v>10</v>
      </c>
      <c r="F14" s="129"/>
      <c r="G14" s="24" t="s">
        <v>55</v>
      </c>
    </row>
    <row r="15" spans="2:7" ht="12.75" x14ac:dyDescent="0.25">
      <c r="B15" s="92" t="s">
        <v>11</v>
      </c>
      <c r="C15" s="29">
        <v>44941</v>
      </c>
      <c r="D15" s="93"/>
      <c r="E15" s="132" t="s">
        <v>12</v>
      </c>
      <c r="F15" s="133"/>
      <c r="G15" s="28" t="s">
        <v>63</v>
      </c>
    </row>
    <row r="16" spans="2:7" ht="12" customHeight="1" x14ac:dyDescent="0.25">
      <c r="B16" s="98"/>
      <c r="C16" s="99"/>
      <c r="D16" s="95"/>
      <c r="E16" s="100"/>
      <c r="F16" s="100"/>
      <c r="G16" s="101"/>
    </row>
    <row r="17" spans="2:7" ht="12" customHeight="1" x14ac:dyDescent="0.25">
      <c r="B17" s="134" t="s">
        <v>104</v>
      </c>
      <c r="C17" s="135"/>
      <c r="D17" s="135"/>
      <c r="E17" s="135"/>
      <c r="F17" s="135"/>
      <c r="G17" s="135"/>
    </row>
    <row r="18" spans="2:7" ht="12" customHeight="1" x14ac:dyDescent="0.25">
      <c r="B18" s="100"/>
      <c r="C18" s="103"/>
      <c r="D18" s="103"/>
      <c r="E18" s="103"/>
      <c r="F18" s="104"/>
      <c r="G18" s="104"/>
    </row>
    <row r="19" spans="2:7" ht="12" customHeight="1" x14ac:dyDescent="0.25">
      <c r="B19" s="105" t="s">
        <v>13</v>
      </c>
      <c r="C19" s="106"/>
      <c r="D19" s="107"/>
      <c r="E19" s="107"/>
      <c r="F19" s="107"/>
      <c r="G19" s="107"/>
    </row>
    <row r="20" spans="2:7" ht="24" customHeight="1" x14ac:dyDescent="0.25">
      <c r="B20" s="109" t="s">
        <v>14</v>
      </c>
      <c r="C20" s="109" t="s">
        <v>15</v>
      </c>
      <c r="D20" s="109" t="s">
        <v>16</v>
      </c>
      <c r="E20" s="109" t="s">
        <v>17</v>
      </c>
      <c r="F20" s="109" t="s">
        <v>18</v>
      </c>
      <c r="G20" s="109" t="s">
        <v>19</v>
      </c>
    </row>
    <row r="21" spans="2:7" ht="12.75" x14ac:dyDescent="0.25">
      <c r="B21" s="9" t="s">
        <v>64</v>
      </c>
      <c r="C21" s="10" t="s">
        <v>20</v>
      </c>
      <c r="D21" s="122">
        <v>3</v>
      </c>
      <c r="E21" s="10" t="s">
        <v>65</v>
      </c>
      <c r="F21" s="11">
        <v>13000</v>
      </c>
      <c r="G21" s="12">
        <f t="shared" ref="G21:G32" si="0">(D21*F21)/5</f>
        <v>7800</v>
      </c>
    </row>
    <row r="22" spans="2:7" ht="12.75" customHeight="1" x14ac:dyDescent="0.25">
      <c r="B22" s="9" t="s">
        <v>66</v>
      </c>
      <c r="C22" s="13" t="s">
        <v>20</v>
      </c>
      <c r="D22" s="122">
        <v>16</v>
      </c>
      <c r="E22" s="10" t="s">
        <v>65</v>
      </c>
      <c r="F22" s="11">
        <v>13000</v>
      </c>
      <c r="G22" s="12">
        <f t="shared" si="0"/>
        <v>41600</v>
      </c>
    </row>
    <row r="23" spans="2:7" ht="12.75" customHeight="1" x14ac:dyDescent="0.25">
      <c r="B23" s="9" t="s">
        <v>67</v>
      </c>
      <c r="C23" s="13" t="s">
        <v>20</v>
      </c>
      <c r="D23" s="122">
        <v>1</v>
      </c>
      <c r="E23" s="13" t="s">
        <v>68</v>
      </c>
      <c r="F23" s="11">
        <v>13000</v>
      </c>
      <c r="G23" s="12">
        <f t="shared" si="0"/>
        <v>2600</v>
      </c>
    </row>
    <row r="24" spans="2:7" ht="12.75" customHeight="1" x14ac:dyDescent="0.25">
      <c r="B24" s="9" t="s">
        <v>69</v>
      </c>
      <c r="C24" s="13" t="s">
        <v>20</v>
      </c>
      <c r="D24" s="122">
        <v>1</v>
      </c>
      <c r="E24" s="13" t="s">
        <v>68</v>
      </c>
      <c r="F24" s="11">
        <v>13000</v>
      </c>
      <c r="G24" s="12">
        <f t="shared" si="0"/>
        <v>2600</v>
      </c>
    </row>
    <row r="25" spans="2:7" ht="12.75" customHeight="1" x14ac:dyDescent="0.25">
      <c r="B25" s="9" t="s">
        <v>70</v>
      </c>
      <c r="C25" s="13" t="s">
        <v>20</v>
      </c>
      <c r="D25" s="122">
        <v>1</v>
      </c>
      <c r="E25" s="13" t="s">
        <v>55</v>
      </c>
      <c r="F25" s="11">
        <v>13000</v>
      </c>
      <c r="G25" s="12">
        <f t="shared" si="0"/>
        <v>2600</v>
      </c>
    </row>
    <row r="26" spans="2:7" ht="12.75" customHeight="1" x14ac:dyDescent="0.25">
      <c r="B26" s="9" t="s">
        <v>71</v>
      </c>
      <c r="C26" s="13" t="s">
        <v>20</v>
      </c>
      <c r="D26" s="122">
        <v>1</v>
      </c>
      <c r="E26" s="13" t="s">
        <v>55</v>
      </c>
      <c r="F26" s="11">
        <v>13000</v>
      </c>
      <c r="G26" s="12">
        <f t="shared" si="0"/>
        <v>2600</v>
      </c>
    </row>
    <row r="27" spans="2:7" ht="12.75" customHeight="1" x14ac:dyDescent="0.25">
      <c r="B27" s="9" t="s">
        <v>72</v>
      </c>
      <c r="C27" s="13" t="s">
        <v>20</v>
      </c>
      <c r="D27" s="122">
        <v>1</v>
      </c>
      <c r="E27" s="13" t="s">
        <v>55</v>
      </c>
      <c r="F27" s="11">
        <v>13000</v>
      </c>
      <c r="G27" s="12">
        <f t="shared" si="0"/>
        <v>2600</v>
      </c>
    </row>
    <row r="28" spans="2:7" ht="12.75" x14ac:dyDescent="0.25">
      <c r="B28" s="9" t="s">
        <v>73</v>
      </c>
      <c r="C28" s="13" t="s">
        <v>20</v>
      </c>
      <c r="D28" s="122">
        <v>2</v>
      </c>
      <c r="E28" s="13" t="s">
        <v>55</v>
      </c>
      <c r="F28" s="11">
        <v>13000</v>
      </c>
      <c r="G28" s="12">
        <f t="shared" si="0"/>
        <v>5200</v>
      </c>
    </row>
    <row r="29" spans="2:7" ht="12.75" customHeight="1" x14ac:dyDescent="0.25">
      <c r="B29" s="9" t="s">
        <v>74</v>
      </c>
      <c r="C29" s="13" t="s">
        <v>20</v>
      </c>
      <c r="D29" s="122">
        <v>1</v>
      </c>
      <c r="E29" s="13" t="s">
        <v>55</v>
      </c>
      <c r="F29" s="11">
        <v>13000</v>
      </c>
      <c r="G29" s="12">
        <f t="shared" si="0"/>
        <v>2600</v>
      </c>
    </row>
    <row r="30" spans="2:7" ht="12.75" customHeight="1" x14ac:dyDescent="0.25">
      <c r="B30" s="9" t="s">
        <v>75</v>
      </c>
      <c r="C30" s="13" t="s">
        <v>20</v>
      </c>
      <c r="D30" s="122">
        <v>6</v>
      </c>
      <c r="E30" s="13" t="s">
        <v>55</v>
      </c>
      <c r="F30" s="11">
        <v>13000</v>
      </c>
      <c r="G30" s="12">
        <f t="shared" si="0"/>
        <v>15600</v>
      </c>
    </row>
    <row r="31" spans="2:7" ht="12.75" customHeight="1" x14ac:dyDescent="0.25">
      <c r="B31" s="9" t="s">
        <v>76</v>
      </c>
      <c r="C31" s="13" t="s">
        <v>20</v>
      </c>
      <c r="D31" s="122">
        <v>2</v>
      </c>
      <c r="E31" s="13" t="s">
        <v>77</v>
      </c>
      <c r="F31" s="11">
        <v>13000</v>
      </c>
      <c r="G31" s="12">
        <f t="shared" si="0"/>
        <v>5200</v>
      </c>
    </row>
    <row r="32" spans="2:7" ht="12.75" customHeight="1" x14ac:dyDescent="0.25">
      <c r="B32" s="9" t="s">
        <v>78</v>
      </c>
      <c r="C32" s="13" t="s">
        <v>20</v>
      </c>
      <c r="D32" s="122">
        <v>1</v>
      </c>
      <c r="E32" s="13" t="s">
        <v>79</v>
      </c>
      <c r="F32" s="11">
        <v>13000</v>
      </c>
      <c r="G32" s="12">
        <f t="shared" si="0"/>
        <v>2600</v>
      </c>
    </row>
    <row r="33" spans="2:11" ht="12.75" customHeight="1" x14ac:dyDescent="0.25">
      <c r="B33" s="110" t="s">
        <v>21</v>
      </c>
      <c r="C33" s="111"/>
      <c r="D33" s="111"/>
      <c r="E33" s="111"/>
      <c r="F33" s="112"/>
      <c r="G33" s="113">
        <f>SUM(G21:G32)</f>
        <v>93600</v>
      </c>
    </row>
    <row r="34" spans="2:11" ht="12" customHeight="1" x14ac:dyDescent="0.25">
      <c r="B34" s="102"/>
      <c r="C34" s="104"/>
      <c r="D34" s="104"/>
      <c r="E34" s="104"/>
      <c r="F34" s="108"/>
      <c r="G34" s="108"/>
    </row>
    <row r="35" spans="2:11" ht="12" customHeight="1" x14ac:dyDescent="0.25">
      <c r="B35" s="30" t="s">
        <v>22</v>
      </c>
      <c r="C35" s="31"/>
      <c r="D35" s="32"/>
      <c r="E35" s="32"/>
      <c r="F35" s="33"/>
      <c r="G35" s="33"/>
    </row>
    <row r="36" spans="2:11" ht="24" customHeight="1" x14ac:dyDescent="0.25">
      <c r="B36" s="34" t="s">
        <v>14</v>
      </c>
      <c r="C36" s="35" t="s">
        <v>15</v>
      </c>
      <c r="D36" s="35" t="s">
        <v>16</v>
      </c>
      <c r="E36" s="34" t="s">
        <v>17</v>
      </c>
      <c r="F36" s="35" t="s">
        <v>18</v>
      </c>
      <c r="G36" s="34" t="s">
        <v>19</v>
      </c>
    </row>
    <row r="37" spans="2:11" ht="12" customHeight="1" x14ac:dyDescent="0.25">
      <c r="B37" s="36"/>
      <c r="C37" s="37" t="s">
        <v>106</v>
      </c>
      <c r="D37" s="37">
        <v>0</v>
      </c>
      <c r="E37" s="37"/>
      <c r="F37" s="36">
        <v>0</v>
      </c>
      <c r="G37" s="36">
        <v>0</v>
      </c>
    </row>
    <row r="38" spans="2:11" ht="12" customHeight="1" x14ac:dyDescent="0.25">
      <c r="B38" s="5" t="s">
        <v>23</v>
      </c>
      <c r="C38" s="6"/>
      <c r="D38" s="6"/>
      <c r="E38" s="6"/>
      <c r="F38" s="7"/>
      <c r="G38" s="7">
        <v>0</v>
      </c>
    </row>
    <row r="39" spans="2:11" ht="12" customHeight="1" x14ac:dyDescent="0.25">
      <c r="B39" s="38"/>
      <c r="C39" s="39"/>
      <c r="D39" s="39"/>
      <c r="E39" s="39"/>
      <c r="F39" s="40"/>
      <c r="G39" s="40"/>
    </row>
    <row r="40" spans="2:11" ht="12" customHeight="1" x14ac:dyDescent="0.25">
      <c r="B40" s="30" t="s">
        <v>24</v>
      </c>
      <c r="C40" s="31"/>
      <c r="D40" s="32"/>
      <c r="E40" s="32"/>
      <c r="F40" s="33"/>
      <c r="G40" s="33"/>
    </row>
    <row r="41" spans="2:11" ht="24" customHeight="1" x14ac:dyDescent="0.25">
      <c r="B41" s="41" t="s">
        <v>14</v>
      </c>
      <c r="C41" s="41" t="s">
        <v>15</v>
      </c>
      <c r="D41" s="41" t="s">
        <v>16</v>
      </c>
      <c r="E41" s="41" t="s">
        <v>17</v>
      </c>
      <c r="F41" s="42" t="s">
        <v>18</v>
      </c>
      <c r="G41" s="41" t="s">
        <v>19</v>
      </c>
    </row>
    <row r="42" spans="2:11" ht="12.75" customHeight="1" x14ac:dyDescent="0.25">
      <c r="B42" s="1"/>
      <c r="C42" s="2"/>
      <c r="D42" s="123">
        <v>0</v>
      </c>
      <c r="E42" s="3"/>
      <c r="F42" s="4">
        <v>0</v>
      </c>
      <c r="G42" s="4">
        <f t="shared" ref="G42" si="1">(D42*F42)</f>
        <v>0</v>
      </c>
    </row>
    <row r="43" spans="2:11" ht="12.75" customHeight="1" x14ac:dyDescent="0.25">
      <c r="B43" s="5" t="s">
        <v>25</v>
      </c>
      <c r="C43" s="6"/>
      <c r="D43" s="6"/>
      <c r="E43" s="6"/>
      <c r="F43" s="7"/>
      <c r="G43" s="8">
        <f>SUM(G42:G42)</f>
        <v>0</v>
      </c>
    </row>
    <row r="44" spans="2:11" ht="12" customHeight="1" x14ac:dyDescent="0.25">
      <c r="B44" s="49"/>
      <c r="C44" s="39"/>
      <c r="D44" s="39"/>
      <c r="E44" s="39"/>
      <c r="F44" s="40"/>
      <c r="G44" s="40"/>
    </row>
    <row r="45" spans="2:11" ht="12" customHeight="1" x14ac:dyDescent="0.25">
      <c r="B45" s="105" t="s">
        <v>26</v>
      </c>
      <c r="C45" s="114"/>
      <c r="D45" s="32"/>
      <c r="E45" s="32"/>
      <c r="F45" s="33"/>
      <c r="G45" s="33"/>
    </row>
    <row r="46" spans="2:11" ht="24" customHeight="1" x14ac:dyDescent="0.25">
      <c r="B46" s="115" t="s">
        <v>27</v>
      </c>
      <c r="C46" s="42" t="s">
        <v>28</v>
      </c>
      <c r="D46" s="42" t="s">
        <v>29</v>
      </c>
      <c r="E46" s="42" t="s">
        <v>17</v>
      </c>
      <c r="F46" s="42" t="s">
        <v>18</v>
      </c>
      <c r="G46" s="42" t="s">
        <v>19</v>
      </c>
      <c r="K46" s="43"/>
    </row>
    <row r="47" spans="2:11" ht="12.75" customHeight="1" x14ac:dyDescent="0.25">
      <c r="B47" s="9" t="s">
        <v>80</v>
      </c>
      <c r="C47" s="14" t="s">
        <v>81</v>
      </c>
      <c r="D47" s="122">
        <f>280/5</f>
        <v>56</v>
      </c>
      <c r="E47" s="14" t="s">
        <v>82</v>
      </c>
      <c r="F47" s="15">
        <f>150*1.4</f>
        <v>210</v>
      </c>
      <c r="G47" s="16">
        <f t="shared" ref="G47:G54" si="2">(D47*F47)*1.19</f>
        <v>13994.4</v>
      </c>
      <c r="K47" s="43"/>
    </row>
    <row r="48" spans="2:11" ht="12.75" customHeight="1" x14ac:dyDescent="0.25">
      <c r="B48" s="9" t="s">
        <v>83</v>
      </c>
      <c r="C48" s="14" t="s">
        <v>81</v>
      </c>
      <c r="D48" s="122">
        <f>12/5</f>
        <v>2.4</v>
      </c>
      <c r="E48" s="14" t="s">
        <v>84</v>
      </c>
      <c r="F48" s="15">
        <f>720*1.4</f>
        <v>1007.9999999999999</v>
      </c>
      <c r="G48" s="16">
        <f t="shared" si="2"/>
        <v>2878.8479999999995</v>
      </c>
    </row>
    <row r="49" spans="2:7" ht="12.75" customHeight="1" x14ac:dyDescent="0.25">
      <c r="B49" s="17" t="s">
        <v>85</v>
      </c>
      <c r="C49" s="14" t="s">
        <v>86</v>
      </c>
      <c r="D49" s="122">
        <f>1200/5</f>
        <v>240</v>
      </c>
      <c r="E49" s="14" t="s">
        <v>68</v>
      </c>
      <c r="F49" s="15">
        <f>125*1.4</f>
        <v>175</v>
      </c>
      <c r="G49" s="16">
        <f t="shared" si="2"/>
        <v>49980</v>
      </c>
    </row>
    <row r="50" spans="2:7" ht="12.75" customHeight="1" x14ac:dyDescent="0.25">
      <c r="B50" s="17" t="s">
        <v>87</v>
      </c>
      <c r="C50" s="14" t="s">
        <v>88</v>
      </c>
      <c r="D50" s="122">
        <f>40/5</f>
        <v>8</v>
      </c>
      <c r="E50" s="14" t="s">
        <v>89</v>
      </c>
      <c r="F50" s="15">
        <f>5250*1.4</f>
        <v>7349.9999999999991</v>
      </c>
      <c r="G50" s="16">
        <f t="shared" si="2"/>
        <v>69971.999999999985</v>
      </c>
    </row>
    <row r="51" spans="2:7" ht="12.75" customHeight="1" x14ac:dyDescent="0.25">
      <c r="B51" s="17" t="s">
        <v>90</v>
      </c>
      <c r="C51" s="14" t="s">
        <v>88</v>
      </c>
      <c r="D51" s="122">
        <f>20/5</f>
        <v>4</v>
      </c>
      <c r="E51" s="14" t="s">
        <v>65</v>
      </c>
      <c r="F51" s="15">
        <f>3150*1.4</f>
        <v>4410</v>
      </c>
      <c r="G51" s="16">
        <f t="shared" si="2"/>
        <v>20991.599999999999</v>
      </c>
    </row>
    <row r="52" spans="2:7" ht="12.75" customHeight="1" x14ac:dyDescent="0.25">
      <c r="B52" s="17" t="s">
        <v>91</v>
      </c>
      <c r="C52" s="14" t="s">
        <v>56</v>
      </c>
      <c r="D52" s="124">
        <v>0.2</v>
      </c>
      <c r="E52" s="14" t="s">
        <v>92</v>
      </c>
      <c r="F52" s="15">
        <v>450000</v>
      </c>
      <c r="G52" s="16">
        <f t="shared" si="2"/>
        <v>107100</v>
      </c>
    </row>
    <row r="53" spans="2:7" ht="12.75" customHeight="1" x14ac:dyDescent="0.25">
      <c r="B53" s="17" t="s">
        <v>74</v>
      </c>
      <c r="C53" s="14" t="s">
        <v>88</v>
      </c>
      <c r="D53" s="122">
        <v>1</v>
      </c>
      <c r="E53" s="14" t="s">
        <v>55</v>
      </c>
      <c r="F53" s="15">
        <v>10500</v>
      </c>
      <c r="G53" s="16">
        <f t="shared" si="2"/>
        <v>12495</v>
      </c>
    </row>
    <row r="54" spans="2:7" ht="12.75" customHeight="1" x14ac:dyDescent="0.25">
      <c r="B54" s="17" t="s">
        <v>93</v>
      </c>
      <c r="C54" s="14" t="s">
        <v>94</v>
      </c>
      <c r="D54" s="125">
        <v>1</v>
      </c>
      <c r="E54" s="14" t="s">
        <v>55</v>
      </c>
      <c r="F54" s="15">
        <f>2325*1.35</f>
        <v>3138.75</v>
      </c>
      <c r="G54" s="16">
        <f t="shared" si="2"/>
        <v>3735.1124999999997</v>
      </c>
    </row>
    <row r="55" spans="2:7" ht="13.5" customHeight="1" x14ac:dyDescent="0.25">
      <c r="B55" s="5" t="s">
        <v>30</v>
      </c>
      <c r="C55" s="6"/>
      <c r="D55" s="6"/>
      <c r="E55" s="6"/>
      <c r="F55" s="7"/>
      <c r="G55" s="8">
        <f>SUM(G47:G54)</f>
        <v>281146.96049999999</v>
      </c>
    </row>
    <row r="56" spans="2:7" ht="12" customHeight="1" x14ac:dyDescent="0.25">
      <c r="B56" s="38"/>
      <c r="C56" s="39"/>
      <c r="D56" s="39"/>
      <c r="E56" s="44"/>
      <c r="F56" s="40"/>
      <c r="G56" s="40"/>
    </row>
    <row r="57" spans="2:7" ht="12" customHeight="1" x14ac:dyDescent="0.25">
      <c r="B57" s="30" t="s">
        <v>31</v>
      </c>
      <c r="C57" s="31"/>
      <c r="D57" s="32"/>
      <c r="E57" s="32"/>
      <c r="F57" s="33"/>
      <c r="G57" s="33"/>
    </row>
    <row r="58" spans="2:7" ht="24" customHeight="1" x14ac:dyDescent="0.25">
      <c r="B58" s="41" t="s">
        <v>32</v>
      </c>
      <c r="C58" s="42" t="s">
        <v>28</v>
      </c>
      <c r="D58" s="42" t="s">
        <v>29</v>
      </c>
      <c r="E58" s="41" t="s">
        <v>17</v>
      </c>
      <c r="F58" s="42" t="s">
        <v>18</v>
      </c>
      <c r="G58" s="41" t="s">
        <v>19</v>
      </c>
    </row>
    <row r="59" spans="2:7" ht="12.75" customHeight="1" x14ac:dyDescent="0.25">
      <c r="B59" s="17" t="s">
        <v>95</v>
      </c>
      <c r="C59" s="13" t="s">
        <v>96</v>
      </c>
      <c r="D59" s="13">
        <v>4</v>
      </c>
      <c r="E59" s="14" t="s">
        <v>97</v>
      </c>
      <c r="F59" s="15">
        <v>7350</v>
      </c>
      <c r="G59" s="16">
        <f>D59*F59</f>
        <v>29400</v>
      </c>
    </row>
    <row r="60" spans="2:7" ht="13.5" customHeight="1" x14ac:dyDescent="0.25">
      <c r="B60" s="45" t="s">
        <v>33</v>
      </c>
      <c r="C60" s="46"/>
      <c r="D60" s="46"/>
      <c r="E60" s="46"/>
      <c r="F60" s="47"/>
      <c r="G60" s="48">
        <f>SUM(G59)</f>
        <v>29400</v>
      </c>
    </row>
    <row r="61" spans="2:7" ht="12" customHeight="1" x14ac:dyDescent="0.25">
      <c r="B61" s="49"/>
      <c r="C61" s="49"/>
      <c r="D61" s="49"/>
      <c r="E61" s="49"/>
      <c r="F61" s="50"/>
      <c r="G61" s="50"/>
    </row>
    <row r="62" spans="2:7" ht="12" customHeight="1" x14ac:dyDescent="0.25">
      <c r="B62" s="105" t="s">
        <v>34</v>
      </c>
      <c r="C62" s="116"/>
      <c r="D62" s="116"/>
      <c r="E62" s="116"/>
      <c r="F62" s="116"/>
      <c r="G62" s="117">
        <f>G33+G43+G55+G60</f>
        <v>404146.96049999999</v>
      </c>
    </row>
    <row r="63" spans="2:7" ht="12" customHeight="1" x14ac:dyDescent="0.25">
      <c r="B63" s="118" t="s">
        <v>35</v>
      </c>
      <c r="C63" s="119"/>
      <c r="D63" s="119"/>
      <c r="E63" s="119"/>
      <c r="F63" s="119"/>
      <c r="G63" s="120">
        <f>G62*0.05</f>
        <v>20207.348024999999</v>
      </c>
    </row>
    <row r="64" spans="2:7" ht="12" customHeight="1" x14ac:dyDescent="0.25">
      <c r="B64" s="105" t="s">
        <v>36</v>
      </c>
      <c r="C64" s="116"/>
      <c r="D64" s="116"/>
      <c r="E64" s="116"/>
      <c r="F64" s="116"/>
      <c r="G64" s="117">
        <f>G63+G62</f>
        <v>424354.308525</v>
      </c>
    </row>
    <row r="65" spans="2:7" ht="12" customHeight="1" x14ac:dyDescent="0.25">
      <c r="B65" s="118" t="s">
        <v>37</v>
      </c>
      <c r="C65" s="119"/>
      <c r="D65" s="119"/>
      <c r="E65" s="119"/>
      <c r="F65" s="119"/>
      <c r="G65" s="120">
        <f>G12</f>
        <v>650000</v>
      </c>
    </row>
    <row r="66" spans="2:7" ht="12" customHeight="1" x14ac:dyDescent="0.25">
      <c r="B66" s="105" t="s">
        <v>38</v>
      </c>
      <c r="C66" s="116"/>
      <c r="D66" s="116"/>
      <c r="E66" s="116"/>
      <c r="F66" s="116"/>
      <c r="G66" s="121">
        <f>G65-G64</f>
        <v>225645.691475</v>
      </c>
    </row>
    <row r="67" spans="2:7" ht="12" customHeight="1" x14ac:dyDescent="0.25">
      <c r="B67" s="51" t="s">
        <v>100</v>
      </c>
      <c r="C67" s="52"/>
      <c r="D67" s="52"/>
      <c r="E67" s="52"/>
      <c r="F67" s="52"/>
      <c r="G67" s="53"/>
    </row>
    <row r="68" spans="2:7" ht="12.75" customHeight="1" thickBot="1" x14ac:dyDescent="0.3">
      <c r="B68" s="54"/>
      <c r="C68" s="52"/>
      <c r="D68" s="52"/>
      <c r="E68" s="52"/>
      <c r="F68" s="52"/>
      <c r="G68" s="53"/>
    </row>
    <row r="69" spans="2:7" ht="12" customHeight="1" x14ac:dyDescent="0.25">
      <c r="B69" s="55" t="s">
        <v>101</v>
      </c>
      <c r="C69" s="56"/>
      <c r="D69" s="56"/>
      <c r="E69" s="56"/>
      <c r="F69" s="57"/>
      <c r="G69" s="53"/>
    </row>
    <row r="70" spans="2:7" ht="12" customHeight="1" x14ac:dyDescent="0.25">
      <c r="B70" s="58" t="s">
        <v>39</v>
      </c>
      <c r="C70" s="59"/>
      <c r="D70" s="59"/>
      <c r="E70" s="59"/>
      <c r="F70" s="60"/>
      <c r="G70" s="53"/>
    </row>
    <row r="71" spans="2:7" ht="12" customHeight="1" x14ac:dyDescent="0.25">
      <c r="B71" s="58" t="s">
        <v>40</v>
      </c>
      <c r="C71" s="59"/>
      <c r="D71" s="59"/>
      <c r="E71" s="59"/>
      <c r="F71" s="60"/>
      <c r="G71" s="53"/>
    </row>
    <row r="72" spans="2:7" ht="12" customHeight="1" x14ac:dyDescent="0.25">
      <c r="B72" s="58" t="s">
        <v>41</v>
      </c>
      <c r="C72" s="59"/>
      <c r="D72" s="59"/>
      <c r="E72" s="59"/>
      <c r="F72" s="60"/>
      <c r="G72" s="53"/>
    </row>
    <row r="73" spans="2:7" ht="12" customHeight="1" x14ac:dyDescent="0.25">
      <c r="B73" s="58" t="s">
        <v>42</v>
      </c>
      <c r="C73" s="59"/>
      <c r="D73" s="59"/>
      <c r="E73" s="59"/>
      <c r="F73" s="60"/>
      <c r="G73" s="53"/>
    </row>
    <row r="74" spans="2:7" ht="12" customHeight="1" x14ac:dyDescent="0.25">
      <c r="B74" s="58" t="s">
        <v>43</v>
      </c>
      <c r="C74" s="59"/>
      <c r="D74" s="59"/>
      <c r="E74" s="59"/>
      <c r="F74" s="60"/>
      <c r="G74" s="53"/>
    </row>
    <row r="75" spans="2:7" ht="12.75" customHeight="1" thickBot="1" x14ac:dyDescent="0.3">
      <c r="B75" s="61" t="s">
        <v>44</v>
      </c>
      <c r="C75" s="62"/>
      <c r="D75" s="62"/>
      <c r="E75" s="62"/>
      <c r="F75" s="63"/>
      <c r="G75" s="53"/>
    </row>
    <row r="76" spans="2:7" ht="12.75" customHeight="1" x14ac:dyDescent="0.25">
      <c r="B76" s="54"/>
      <c r="C76" s="59"/>
      <c r="D76" s="59"/>
      <c r="E76" s="59"/>
      <c r="F76" s="59"/>
      <c r="G76" s="53"/>
    </row>
    <row r="77" spans="2:7" ht="15" customHeight="1" thickBot="1" x14ac:dyDescent="0.3">
      <c r="B77" s="126" t="s">
        <v>45</v>
      </c>
      <c r="C77" s="127"/>
      <c r="D77" s="64"/>
      <c r="E77" s="65"/>
      <c r="F77" s="65"/>
      <c r="G77" s="53"/>
    </row>
    <row r="78" spans="2:7" ht="12" customHeight="1" x14ac:dyDescent="0.25">
      <c r="B78" s="66" t="s">
        <v>32</v>
      </c>
      <c r="C78" s="67" t="s">
        <v>46</v>
      </c>
      <c r="D78" s="68" t="s">
        <v>47</v>
      </c>
      <c r="E78" s="65"/>
      <c r="F78" s="65"/>
      <c r="G78" s="53"/>
    </row>
    <row r="79" spans="2:7" ht="12" customHeight="1" x14ac:dyDescent="0.25">
      <c r="B79" s="69" t="s">
        <v>48</v>
      </c>
      <c r="C79" s="70">
        <f>G33</f>
        <v>93600</v>
      </c>
      <c r="D79" s="71">
        <f>(C79/C85)</f>
        <v>0.22057040100603983</v>
      </c>
      <c r="E79" s="65"/>
      <c r="F79" s="65"/>
      <c r="G79" s="53"/>
    </row>
    <row r="80" spans="2:7" ht="12" customHeight="1" x14ac:dyDescent="0.25">
      <c r="B80" s="69" t="s">
        <v>49</v>
      </c>
      <c r="C80" s="72">
        <v>0</v>
      </c>
      <c r="D80" s="71">
        <v>0</v>
      </c>
      <c r="E80" s="65"/>
      <c r="F80" s="65"/>
      <c r="G80" s="53"/>
    </row>
    <row r="81" spans="2:7" ht="12" customHeight="1" x14ac:dyDescent="0.25">
      <c r="B81" s="69" t="s">
        <v>50</v>
      </c>
      <c r="C81" s="70">
        <v>0</v>
      </c>
      <c r="D81" s="71">
        <f>(C81/C85)</f>
        <v>0</v>
      </c>
      <c r="E81" s="65"/>
      <c r="F81" s="65"/>
      <c r="G81" s="53"/>
    </row>
    <row r="82" spans="2:7" ht="12" customHeight="1" x14ac:dyDescent="0.25">
      <c r="B82" s="69" t="s">
        <v>27</v>
      </c>
      <c r="C82" s="70">
        <f>G55</f>
        <v>281146.96049999999</v>
      </c>
      <c r="D82" s="71">
        <f>(C82/C85)</f>
        <v>0.66252882285378456</v>
      </c>
      <c r="E82" s="65"/>
      <c r="F82" s="65"/>
      <c r="G82" s="53"/>
    </row>
    <row r="83" spans="2:7" ht="12" customHeight="1" x14ac:dyDescent="0.25">
      <c r="B83" s="69" t="s">
        <v>51</v>
      </c>
      <c r="C83" s="73">
        <f>G60</f>
        <v>29400</v>
      </c>
      <c r="D83" s="71">
        <f>(C83/C85)</f>
        <v>6.9281728521127892E-2</v>
      </c>
      <c r="E83" s="74"/>
      <c r="F83" s="74"/>
      <c r="G83" s="53"/>
    </row>
    <row r="84" spans="2:7" ht="12" customHeight="1" x14ac:dyDescent="0.25">
      <c r="B84" s="69" t="s">
        <v>52</v>
      </c>
      <c r="C84" s="73">
        <f>G63</f>
        <v>20207.348024999999</v>
      </c>
      <c r="D84" s="71">
        <f>(C84/C85)</f>
        <v>4.7619047619047616E-2</v>
      </c>
      <c r="E84" s="74"/>
      <c r="F84" s="74"/>
      <c r="G84" s="53"/>
    </row>
    <row r="85" spans="2:7" ht="12.75" customHeight="1" thickBot="1" x14ac:dyDescent="0.3">
      <c r="B85" s="75" t="s">
        <v>53</v>
      </c>
      <c r="C85" s="76">
        <f>SUM(C79:C84)</f>
        <v>424354.308525</v>
      </c>
      <c r="D85" s="77">
        <f>SUM(D79:D84)</f>
        <v>1</v>
      </c>
      <c r="E85" s="74"/>
      <c r="F85" s="74"/>
      <c r="G85" s="53"/>
    </row>
    <row r="86" spans="2:7" ht="12" customHeight="1" x14ac:dyDescent="0.25">
      <c r="B86" s="54"/>
      <c r="C86" s="52"/>
      <c r="D86" s="52"/>
      <c r="E86" s="52"/>
      <c r="F86" s="52"/>
      <c r="G86" s="53"/>
    </row>
    <row r="87" spans="2:7" ht="12.75" customHeight="1" x14ac:dyDescent="0.25">
      <c r="B87" s="18"/>
      <c r="C87" s="52"/>
      <c r="D87" s="52"/>
      <c r="E87" s="52"/>
      <c r="F87" s="52"/>
      <c r="G87" s="53"/>
    </row>
    <row r="88" spans="2:7" ht="12" customHeight="1" thickBot="1" x14ac:dyDescent="0.3">
      <c r="B88" s="78"/>
      <c r="C88" s="79" t="s">
        <v>99</v>
      </c>
      <c r="D88" s="80"/>
      <c r="E88" s="81"/>
      <c r="F88" s="82"/>
      <c r="G88" s="53"/>
    </row>
    <row r="89" spans="2:7" ht="12" customHeight="1" x14ac:dyDescent="0.25">
      <c r="B89" s="83" t="s">
        <v>98</v>
      </c>
      <c r="C89" s="84">
        <v>400</v>
      </c>
      <c r="D89" s="84">
        <v>450</v>
      </c>
      <c r="E89" s="85">
        <v>500</v>
      </c>
      <c r="F89" s="86"/>
      <c r="G89" s="87"/>
    </row>
    <row r="90" spans="2:7" ht="12.75" customHeight="1" thickBot="1" x14ac:dyDescent="0.3">
      <c r="B90" s="75" t="s">
        <v>105</v>
      </c>
      <c r="C90" s="76">
        <f>(G64/C89)</f>
        <v>1060.8857713125001</v>
      </c>
      <c r="D90" s="76">
        <f>(G64/D89)</f>
        <v>943.00957449999999</v>
      </c>
      <c r="E90" s="88">
        <f>(G64/E89)</f>
        <v>848.70861705000004</v>
      </c>
      <c r="F90" s="86"/>
      <c r="G90" s="87"/>
    </row>
    <row r="91" spans="2:7" ht="15.6" customHeight="1" x14ac:dyDescent="0.25">
      <c r="B91" s="51" t="s">
        <v>54</v>
      </c>
      <c r="C91" s="59"/>
      <c r="D91" s="59"/>
      <c r="E91" s="59"/>
      <c r="F91" s="59"/>
      <c r="G91" s="59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145" scale="69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Bovino Carne</vt:lpstr>
      <vt:lpstr>'Bovino Carne'!Área_de_impresión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2023-03-03T10:31:10Z</cp:lastPrinted>
  <dcterms:created xsi:type="dcterms:W3CDTF">2020-11-27T12:49:26Z</dcterms:created>
  <dcterms:modified xsi:type="dcterms:W3CDTF">2023-03-03T10:31:12Z</dcterms:modified>
</cp:coreProperties>
</file>