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8800" windowHeight="12300"/>
  </bookViews>
  <sheets>
    <sheet name="bovino leche" sheetId="1" r:id="rId1"/>
  </sheets>
  <calcPr calcId="162913"/>
</workbook>
</file>

<file path=xl/calcChain.xml><?xml version="1.0" encoding="utf-8"?>
<calcChain xmlns="http://schemas.openxmlformats.org/spreadsheetml/2006/main">
  <c r="D94" i="1" l="1"/>
  <c r="G66" i="1"/>
  <c r="G59" i="1"/>
  <c r="G49" i="1"/>
  <c r="G50" i="1"/>
  <c r="G51" i="1"/>
  <c r="G52" i="1"/>
  <c r="G53" i="1"/>
  <c r="G54" i="1"/>
  <c r="G55" i="1"/>
  <c r="G56" i="1"/>
  <c r="G57" i="1"/>
  <c r="G22" i="1"/>
  <c r="G34" i="1" s="1"/>
  <c r="G23" i="1"/>
  <c r="G24" i="1"/>
  <c r="G25" i="1"/>
  <c r="G26" i="1"/>
  <c r="G27" i="1"/>
  <c r="G28" i="1"/>
  <c r="G29" i="1"/>
  <c r="G30" i="1"/>
  <c r="G31" i="1"/>
  <c r="G32" i="1"/>
  <c r="G33" i="1"/>
  <c r="G64" i="1" l="1"/>
  <c r="G48" i="1" l="1"/>
  <c r="G63" i="1" l="1"/>
  <c r="F58" i="1" l="1"/>
  <c r="G58" i="1" s="1"/>
  <c r="F57" i="1"/>
  <c r="D50" i="1"/>
  <c r="D49" i="1"/>
  <c r="G12" i="1" l="1"/>
  <c r="G21" i="1"/>
  <c r="C86" i="1" l="1"/>
  <c r="C85" i="1"/>
  <c r="D93" i="1"/>
  <c r="C87" i="1"/>
  <c r="C83" i="1" l="1"/>
  <c r="C84" i="1"/>
  <c r="G69" i="1"/>
  <c r="G67" i="1" l="1"/>
  <c r="C88" i="1" s="1"/>
  <c r="C89" i="1" s="1"/>
  <c r="G68" i="1" l="1"/>
  <c r="D83" i="1"/>
  <c r="C94" i="1" l="1"/>
  <c r="E94" i="1"/>
  <c r="G70" i="1"/>
  <c r="D88" i="1"/>
  <c r="D86" i="1"/>
  <c r="D87" i="1"/>
  <c r="D85" i="1"/>
  <c r="D89" i="1" l="1"/>
</calcChain>
</file>

<file path=xl/sharedStrings.xml><?xml version="1.0" encoding="utf-8"?>
<sst xmlns="http://schemas.openxmlformats.org/spreadsheetml/2006/main" count="182" uniqueCount="115">
  <si>
    <t>RUBRO O CULTIVO</t>
  </si>
  <si>
    <t>BOVINO LECHE</t>
  </si>
  <si>
    <t>RENDIMIENTO (Lts/PLANTEL)</t>
  </si>
  <si>
    <t>VARIEDAD</t>
  </si>
  <si>
    <t>Holstein-Jersey_ON</t>
  </si>
  <si>
    <t>FECHA ESTIMADA  PRECIO VENTA</t>
  </si>
  <si>
    <t>ANUAL</t>
  </si>
  <si>
    <t>NIVEL TECNOLÓGICO</t>
  </si>
  <si>
    <t>MEDIO</t>
  </si>
  <si>
    <t>PRECIO ESPERADO ($/lts)</t>
  </si>
  <si>
    <t>REGIÓN</t>
  </si>
  <si>
    <t>INGRESO ESPERADO, con IVA ($)</t>
  </si>
  <si>
    <t>AGENCIA DE ÁREA</t>
  </si>
  <si>
    <t>DESTINO PRODUCCION</t>
  </si>
  <si>
    <t>LOCAL</t>
  </si>
  <si>
    <t>COMUNA/LOCALIDAD</t>
  </si>
  <si>
    <t>FECHA DE COSECHA</t>
  </si>
  <si>
    <t>FECHA PRECIO INSUMOS</t>
  </si>
  <si>
    <t>CONTINGENCIA</t>
  </si>
  <si>
    <t>SEQUIA</t>
  </si>
  <si>
    <t>COSTOS DIRECTOS DE PRODUCCIÓN POR PLANTEL 10 VACAS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</si>
  <si>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</si>
  <si>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</si>
  <si>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</si>
  <si>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</si>
  <si>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</si>
  <si>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</si>
  <si>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</si>
  <si>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MONITOREO SANIDAD DEL REBAÑO</t>
  </si>
  <si>
    <t>JH</t>
  </si>
  <si>
    <t>TODO EL AÑO</t>
  </si>
  <si>
    <t>ALIMENTACIÓN</t>
  </si>
  <si>
    <t>70</t>
  </si>
  <si>
    <t>ORDEÑA</t>
  </si>
  <si>
    <t>DESPARASITACIÓN</t>
  </si>
  <si>
    <t>VACUNACIÓN</t>
  </si>
  <si>
    <t>MUESTREO LECHE</t>
  </si>
  <si>
    <t>DESTETE</t>
  </si>
  <si>
    <t>2</t>
  </si>
  <si>
    <t>TERAPIA SECADO</t>
  </si>
  <si>
    <t>EXAMENES BRUCELOSIS Y TUBERCULOSIS</t>
  </si>
  <si>
    <t>EVALUACIÓN HEMBRAS AL ENCASTE</t>
  </si>
  <si>
    <t>REVISIÓN MÁQUINA DE ORDEÑA Y LAVADO</t>
  </si>
  <si>
    <t>RIEGOS</t>
  </si>
  <si>
    <t>RECOLECCIÓN DE FARDOS</t>
  </si>
  <si>
    <t>Subtotal Jornadas Hombre</t>
  </si>
  <si>
    <t>JORNADAS ANIMAL</t>
  </si>
  <si>
    <t xml:space="preserve"> 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</si>
  <si>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</si>
  <si>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</si>
  <si>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</si>
  <si>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</si>
  <si>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</si>
  <si>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</si>
  <si>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</si>
  <si>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</si>
  <si>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MANTENCION DE PRADERAS</t>
  </si>
  <si>
    <t xml:space="preserve">UN </t>
  </si>
  <si>
    <t>ANTIPARASITARIO INYECTABLE GI, PULMONARES, EXTERNOS</t>
  </si>
  <si>
    <t>ml</t>
  </si>
  <si>
    <t>MARZO -  SEPTIEMBRE</t>
  </si>
  <si>
    <t>ANTIPARASITARIO INYECTABLE FASCIOLA</t>
  </si>
  <si>
    <t>VACUNAS</t>
  </si>
  <si>
    <t>Dosis 2 ml</t>
  </si>
  <si>
    <t>ALIMENTACIÓN CON HENO</t>
  </si>
  <si>
    <t>Fardos</t>
  </si>
  <si>
    <t>ABRIL -  AGOSTO</t>
  </si>
  <si>
    <t>ALIMENTO CONCENTRADO Y OTROS</t>
  </si>
  <si>
    <t>Sacos 25 Kilos</t>
  </si>
  <si>
    <t>AÑO</t>
  </si>
  <si>
    <t>MEDICAMENTOS EMERGENCIAS</t>
  </si>
  <si>
    <t>c/u</t>
  </si>
  <si>
    <t>INSEMINACIÓN ARTIFICIAL</t>
  </si>
  <si>
    <t>ARETES</t>
  </si>
  <si>
    <t>UNIDADES</t>
  </si>
  <si>
    <t>ACEITE MÁQUINA ORDEÑADORA</t>
  </si>
  <si>
    <t>DETERGENTES</t>
  </si>
  <si>
    <t>Subtotal Costo Insumos</t>
  </si>
  <si>
    <t>OTROS</t>
  </si>
  <si>
    <t>Item</t>
  </si>
  <si>
    <t>INSEMNIZACION ARTIFICIAL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</si>
  <si>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</si>
  <si>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</si>
  <si>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</si>
  <si>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</si>
  <si>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</si>
  <si>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</si>
  <si>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</si>
  <si>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</si>
  <si>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</si>
  <si>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</si>
  <si>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</si>
  <si>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</si>
  <si>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</si>
  <si>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</si>
  <si>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</si>
  <si>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$/plantel</t>
  </si>
  <si>
    <t>%</t>
  </si>
  <si>
    <t>Mano de obra</t>
  </si>
  <si>
    <t>Jornada Animal</t>
  </si>
  <si>
    <t>Maquinaria</t>
  </si>
  <si>
    <t>Otros</t>
  </si>
  <si>
    <t>Imprevistos</t>
  </si>
  <si>
    <t>COSTO TOTAL/plantel</t>
  </si>
  <si>
    <t>ESCENARIOS COSTO UNITARIO  ($/lts)</t>
  </si>
  <si>
    <t>Rendimiento  (lts/plantel)</t>
  </si>
  <si>
    <t>Costo unitario ($/lts) (*)</t>
  </si>
  <si>
    <t>(*): Este valor representa el valor mìnimo de venta del producto</t>
  </si>
  <si>
    <t>7000</t>
  </si>
  <si>
    <t>7200</t>
  </si>
  <si>
    <t>1000</t>
  </si>
  <si>
    <t>DEL MAULE</t>
  </si>
  <si>
    <t>PARRAL</t>
  </si>
  <si>
    <t>PARRAL-RETIRO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</si>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</sst>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\ _€_-;\-* #,##0.00\ _€_-;_-* &quot;-&quot;??\ _€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i/>
      <sz val="8"/>
      <color indexed="9"/>
      <name val="Arial Narrow"/>
      <family val="2"/>
    </font>
    <font>
      <b/>
      <sz val="11"/>
      <color indexed="8"/>
      <name val="Calibri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sz val="9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3" fillId="0" borderId="1"/>
    <xf numFmtId="164" fontId="5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left"/>
    </xf>
    <xf numFmtId="3" fontId="0" fillId="0" borderId="0" xfId="0" applyNumberFormat="1"/>
    <xf numFmtId="49" fontId="1" fillId="2" borderId="2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right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/>
    <xf numFmtId="0" fontId="1" fillId="2" borderId="2" xfId="0" applyFont="1" applyFill="1" applyBorder="1"/>
    <xf numFmtId="49" fontId="1" fillId="2" borderId="2" xfId="0" applyNumberFormat="1" applyFont="1" applyFill="1" applyBorder="1" applyAlignment="1">
      <alignment wrapText="1"/>
    </xf>
    <xf numFmtId="49" fontId="1" fillId="2" borderId="3" xfId="0" applyNumberFormat="1" applyFont="1" applyFill="1" applyBorder="1" applyAlignment="1">
      <alignment wrapText="1"/>
    </xf>
    <xf numFmtId="49" fontId="1" fillId="2" borderId="3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6" fillId="3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49" fontId="6" fillId="3" borderId="2" xfId="0" applyNumberFormat="1" applyFont="1" applyFill="1" applyBorder="1" applyAlignment="1">
      <alignment vertical="center" wrapText="1"/>
    </xf>
    <xf numFmtId="3" fontId="1" fillId="0" borderId="2" xfId="0" applyNumberFormat="1" applyFont="1" applyFill="1" applyBorder="1"/>
    <xf numFmtId="0" fontId="1" fillId="0" borderId="2" xfId="0" applyFont="1" applyFill="1" applyBorder="1" applyAlignment="1">
      <alignment horizontal="right" vertical="center"/>
    </xf>
    <xf numFmtId="167" fontId="1" fillId="0" borderId="2" xfId="2" applyNumberFormat="1" applyFont="1" applyFill="1" applyBorder="1" applyAlignment="1">
      <alignment horizontal="right" wrapText="1"/>
    </xf>
    <xf numFmtId="167" fontId="1" fillId="0" borderId="2" xfId="2" applyNumberFormat="1" applyFont="1" applyFill="1" applyBorder="1"/>
    <xf numFmtId="3" fontId="1" fillId="0" borderId="2" xfId="0" applyNumberFormat="1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49" fontId="6" fillId="5" borderId="2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49" fontId="6" fillId="3" borderId="3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/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horizontal="right" vertical="center"/>
    </xf>
    <xf numFmtId="49" fontId="6" fillId="3" borderId="2" xfId="0" applyNumberFormat="1" applyFont="1" applyFill="1" applyBorder="1" applyAlignment="1">
      <alignment vertical="center"/>
    </xf>
    <xf numFmtId="3" fontId="1" fillId="2" borderId="2" xfId="3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wrapText="1"/>
    </xf>
    <xf numFmtId="0" fontId="1" fillId="2" borderId="2" xfId="0" applyNumberFormat="1" applyFont="1" applyFill="1" applyBorder="1" applyAlignment="1">
      <alignment horizontal="center" wrapText="1"/>
    </xf>
    <xf numFmtId="0" fontId="9" fillId="2" borderId="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9" fillId="0" borderId="1" xfId="0" applyNumberFormat="1" applyFont="1" applyBorder="1"/>
    <xf numFmtId="0" fontId="9" fillId="0" borderId="0" xfId="0" applyNumberFormat="1" applyFont="1"/>
    <xf numFmtId="0" fontId="9" fillId="0" borderId="0" xfId="0" applyFont="1"/>
    <xf numFmtId="49" fontId="6" fillId="3" borderId="2" xfId="0" applyNumberFormat="1" applyFont="1" applyFill="1" applyBorder="1" applyAlignment="1">
      <alignment horizontal="right" vertical="center" wrapText="1"/>
    </xf>
    <xf numFmtId="3" fontId="6" fillId="9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right" vertical="center"/>
    </xf>
    <xf numFmtId="41" fontId="1" fillId="2" borderId="2" xfId="3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49" fontId="13" fillId="2" borderId="4" xfId="0" applyNumberFormat="1" applyFont="1" applyFill="1" applyBorder="1" applyAlignment="1">
      <alignment vertical="center"/>
    </xf>
    <xf numFmtId="0" fontId="10" fillId="2" borderId="5" xfId="0" applyFont="1" applyFill="1" applyBorder="1"/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1" xfId="0" applyFont="1" applyFill="1" applyBorder="1"/>
    <xf numFmtId="0" fontId="10" fillId="2" borderId="8" xfId="0" applyFont="1" applyFill="1" applyBorder="1"/>
    <xf numFmtId="49" fontId="10" fillId="2" borderId="9" xfId="0" applyNumberFormat="1" applyFont="1" applyFill="1" applyBorder="1" applyAlignment="1">
      <alignment vertical="center"/>
    </xf>
    <xf numFmtId="0" fontId="10" fillId="2" borderId="10" xfId="0" applyFont="1" applyFill="1" applyBorder="1"/>
    <xf numFmtId="0" fontId="10" fillId="2" borderId="11" xfId="0" applyFont="1" applyFill="1" applyBorder="1"/>
    <xf numFmtId="0" fontId="10" fillId="8" borderId="2" xfId="0" applyFont="1" applyFill="1" applyBorder="1"/>
    <xf numFmtId="0" fontId="10" fillId="6" borderId="1" xfId="0" applyFont="1" applyFill="1" applyBorder="1"/>
    <xf numFmtId="49" fontId="13" fillId="7" borderId="2" xfId="0" applyNumberFormat="1" applyFont="1" applyFill="1" applyBorder="1" applyAlignment="1">
      <alignment vertical="center"/>
    </xf>
    <xf numFmtId="49" fontId="13" fillId="7" borderId="2" xfId="0" applyNumberFormat="1" applyFont="1" applyFill="1" applyBorder="1" applyAlignment="1">
      <alignment horizontal="center" vertical="center"/>
    </xf>
    <xf numFmtId="49" fontId="10" fillId="7" borderId="2" xfId="0" applyNumberFormat="1" applyFont="1" applyFill="1" applyBorder="1" applyAlignment="1">
      <alignment horizontal="center"/>
    </xf>
    <xf numFmtId="49" fontId="13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9" fontId="10" fillId="2" borderId="2" xfId="0" applyNumberFormat="1" applyFont="1" applyFill="1" applyBorder="1"/>
    <xf numFmtId="49" fontId="13" fillId="2" borderId="2" xfId="0" applyNumberFormat="1" applyFont="1" applyFill="1" applyBorder="1" applyAlignment="1">
      <alignment vertical="center" wrapText="1"/>
    </xf>
    <xf numFmtId="166" fontId="13" fillId="2" borderId="2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166" fontId="13" fillId="7" borderId="2" xfId="0" applyNumberFormat="1" applyFont="1" applyFill="1" applyBorder="1" applyAlignment="1">
      <alignment vertical="center"/>
    </xf>
    <xf numFmtId="9" fontId="13" fillId="7" borderId="2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3" fontId="13" fillId="7" borderId="2" xfId="0" applyNumberFormat="1" applyFont="1" applyFill="1" applyBorder="1" applyAlignment="1">
      <alignment vertical="center"/>
    </xf>
    <xf numFmtId="49" fontId="17" fillId="5" borderId="12" xfId="0" applyNumberFormat="1" applyFont="1" applyFill="1" applyBorder="1" applyAlignment="1">
      <alignment vertical="center"/>
    </xf>
    <xf numFmtId="0" fontId="17" fillId="5" borderId="13" xfId="0" applyFont="1" applyFill="1" applyBorder="1" applyAlignment="1">
      <alignment vertical="center"/>
    </xf>
    <xf numFmtId="165" fontId="17" fillId="5" borderId="14" xfId="0" applyNumberFormat="1" applyFont="1" applyFill="1" applyBorder="1" applyAlignment="1">
      <alignment vertical="center"/>
    </xf>
    <xf numFmtId="49" fontId="17" fillId="3" borderId="15" xfId="0" applyNumberFormat="1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165" fontId="17" fillId="3" borderId="16" xfId="0" applyNumberFormat="1" applyFont="1" applyFill="1" applyBorder="1" applyAlignment="1">
      <alignment vertical="center"/>
    </xf>
    <xf numFmtId="49" fontId="17" fillId="5" borderId="15" xfId="0" applyNumberFormat="1" applyFont="1" applyFill="1" applyBorder="1" applyAlignment="1">
      <alignment vertical="center"/>
    </xf>
    <xf numFmtId="0" fontId="17" fillId="5" borderId="1" xfId="0" applyFont="1" applyFill="1" applyBorder="1" applyAlignment="1">
      <alignment vertical="center"/>
    </xf>
    <xf numFmtId="165" fontId="17" fillId="5" borderId="16" xfId="0" applyNumberFormat="1" applyFont="1" applyFill="1" applyBorder="1" applyAlignment="1">
      <alignment vertical="center"/>
    </xf>
    <xf numFmtId="49" fontId="17" fillId="5" borderId="17" xfId="0" applyNumberFormat="1" applyFont="1" applyFill="1" applyBorder="1" applyAlignment="1">
      <alignment vertical="center"/>
    </xf>
    <xf numFmtId="0" fontId="17" fillId="5" borderId="18" xfId="0" applyFont="1" applyFill="1" applyBorder="1" applyAlignment="1">
      <alignment vertical="center"/>
    </xf>
    <xf numFmtId="165" fontId="17" fillId="5" borderId="19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right"/>
    </xf>
    <xf numFmtId="49" fontId="6" fillId="3" borderId="2" xfId="0" applyNumberFormat="1" applyFont="1" applyFill="1" applyBorder="1" applyAlignment="1">
      <alignment wrapText="1"/>
    </xf>
    <xf numFmtId="0" fontId="6" fillId="4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49" fontId="8" fillId="3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49" fontId="15" fillId="8" borderId="2" xfId="0" applyNumberFormat="1" applyFont="1" applyFill="1" applyBorder="1" applyAlignment="1">
      <alignment horizontal="center" vertical="center"/>
    </xf>
    <xf numFmtId="49" fontId="15" fillId="8" borderId="2" xfId="0" applyNumberFormat="1" applyFont="1" applyFill="1" applyBorder="1" applyAlignment="1">
      <alignment vertical="center"/>
    </xf>
    <xf numFmtId="0" fontId="13" fillId="8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horizontal="right"/>
    </xf>
  </cellXfs>
  <cellStyles count="4">
    <cellStyle name="Millares [0]" xfId="3" builtinId="6"/>
    <cellStyle name="Millares 3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746124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5"/>
  <sheetViews>
    <sheetView showGridLines="0" tabSelected="1" zoomScale="98" zoomScaleNormal="98" workbookViewId="0">
      <selection activeCell="K16" sqref="K16"/>
    </sheetView>
  </sheetViews>
  <sheetFormatPr baseColWidth="10" defaultColWidth="10.85546875" defaultRowHeight="11.25" customHeight="1" x14ac:dyDescent="0.25"/>
  <cols>
    <col min="1" max="1" width="9.42578125" style="2" customWidth="1"/>
    <col min="2" max="2" width="27.7109375" style="2" customWidth="1"/>
    <col min="3" max="3" width="17" style="2" customWidth="1"/>
    <col min="4" max="4" width="14.85546875" style="2" customWidth="1"/>
    <col min="5" max="5" width="14.42578125" style="2" customWidth="1"/>
    <col min="6" max="6" width="18.7109375" style="2" customWidth="1"/>
    <col min="7" max="7" width="14.85546875" style="14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0"/>
      <c r="B1" s="10"/>
      <c r="C1" s="10"/>
      <c r="D1" s="10"/>
      <c r="E1" s="10"/>
      <c r="F1" s="10"/>
      <c r="G1" s="11"/>
    </row>
    <row r="2" spans="1:7" ht="15" customHeight="1" x14ac:dyDescent="0.25">
      <c r="A2" s="10"/>
      <c r="B2" s="10"/>
      <c r="C2" s="10"/>
      <c r="D2" s="10"/>
      <c r="E2" s="10"/>
      <c r="F2" s="10"/>
      <c r="G2" s="11"/>
    </row>
    <row r="3" spans="1:7" ht="15" customHeight="1" x14ac:dyDescent="0.25">
      <c r="A3" s="10"/>
      <c r="B3" s="10"/>
      <c r="C3" s="10"/>
      <c r="D3" s="10"/>
      <c r="E3" s="10"/>
      <c r="F3" s="10"/>
      <c r="G3" s="11"/>
    </row>
    <row r="4" spans="1:7" ht="15" customHeight="1" x14ac:dyDescent="0.25">
      <c r="A4" s="10"/>
      <c r="B4" s="10"/>
      <c r="C4" s="10"/>
      <c r="D4" s="10"/>
      <c r="E4" s="10"/>
      <c r="F4" s="10"/>
      <c r="G4" s="11"/>
    </row>
    <row r="5" spans="1:7" ht="15" customHeight="1" x14ac:dyDescent="0.25">
      <c r="A5" s="10"/>
      <c r="B5" s="10"/>
      <c r="C5" s="10"/>
      <c r="D5" s="10"/>
      <c r="E5" s="10"/>
      <c r="F5" s="10"/>
      <c r="G5" s="11"/>
    </row>
    <row r="6" spans="1:7" ht="15" customHeight="1" x14ac:dyDescent="0.25">
      <c r="A6" s="10"/>
      <c r="B6" s="10"/>
      <c r="C6" s="10"/>
      <c r="D6" s="10"/>
      <c r="E6" s="10"/>
      <c r="F6" s="10"/>
      <c r="G6" s="11"/>
    </row>
    <row r="7" spans="1:7" ht="15" customHeight="1" x14ac:dyDescent="0.25">
      <c r="A7" s="10"/>
      <c r="B7" s="10"/>
      <c r="C7" s="10"/>
      <c r="D7" s="10"/>
      <c r="E7" s="10"/>
      <c r="F7" s="10"/>
      <c r="G7" s="11"/>
    </row>
    <row r="8" spans="1:7" ht="15" customHeight="1" x14ac:dyDescent="0.25">
      <c r="A8" s="10"/>
      <c r="B8" s="12"/>
      <c r="C8" s="12"/>
      <c r="D8" s="12"/>
      <c r="E8" s="12"/>
      <c r="F8" s="12"/>
      <c r="G8" s="27"/>
    </row>
    <row r="9" spans="1:7" ht="12" customHeight="1" x14ac:dyDescent="0.25">
      <c r="A9" s="10"/>
      <c r="B9" s="28" t="s">
        <v>0</v>
      </c>
      <c r="C9" s="109" t="s">
        <v>1</v>
      </c>
      <c r="D9" s="12"/>
      <c r="E9" s="110" t="s">
        <v>2</v>
      </c>
      <c r="F9" s="111"/>
      <c r="G9" s="29">
        <v>54750</v>
      </c>
    </row>
    <row r="10" spans="1:7" ht="18" customHeight="1" x14ac:dyDescent="0.25">
      <c r="A10" s="10"/>
      <c r="B10" s="15" t="s">
        <v>3</v>
      </c>
      <c r="C10" s="30" t="s">
        <v>4</v>
      </c>
      <c r="D10" s="12"/>
      <c r="E10" s="112" t="s">
        <v>5</v>
      </c>
      <c r="F10" s="113"/>
      <c r="G10" s="31" t="s">
        <v>6</v>
      </c>
    </row>
    <row r="11" spans="1:7" ht="18" customHeight="1" x14ac:dyDescent="0.25">
      <c r="A11" s="10"/>
      <c r="B11" s="15" t="s">
        <v>7</v>
      </c>
      <c r="C11" s="26" t="s">
        <v>8</v>
      </c>
      <c r="D11" s="12"/>
      <c r="E11" s="112" t="s">
        <v>9</v>
      </c>
      <c r="F11" s="113"/>
      <c r="G11" s="32">
        <v>500</v>
      </c>
    </row>
    <row r="12" spans="1:7" ht="15.75" customHeight="1" x14ac:dyDescent="0.25">
      <c r="A12" s="10"/>
      <c r="B12" s="15" t="s">
        <v>10</v>
      </c>
      <c r="C12" s="121" t="s">
        <v>111</v>
      </c>
      <c r="D12" s="12"/>
      <c r="E12" s="16" t="s">
        <v>11</v>
      </c>
      <c r="F12" s="17"/>
      <c r="G12" s="33">
        <f>G9*G11</f>
        <v>27375000</v>
      </c>
    </row>
    <row r="13" spans="1:7" ht="11.25" customHeight="1" x14ac:dyDescent="0.25">
      <c r="A13" s="10"/>
      <c r="B13" s="15" t="s">
        <v>12</v>
      </c>
      <c r="C13" s="121" t="s">
        <v>112</v>
      </c>
      <c r="D13" s="12"/>
      <c r="E13" s="112" t="s">
        <v>13</v>
      </c>
      <c r="F13" s="113"/>
      <c r="G13" s="26" t="s">
        <v>14</v>
      </c>
    </row>
    <row r="14" spans="1:7" ht="13.5" customHeight="1" x14ac:dyDescent="0.25">
      <c r="A14" s="10"/>
      <c r="B14" s="15" t="s">
        <v>15</v>
      </c>
      <c r="C14" s="121" t="s">
        <v>113</v>
      </c>
      <c r="D14" s="12"/>
      <c r="E14" s="112" t="s">
        <v>16</v>
      </c>
      <c r="F14" s="113"/>
      <c r="G14" s="34" t="s">
        <v>6</v>
      </c>
    </row>
    <row r="15" spans="1:7" ht="20.25" customHeight="1" x14ac:dyDescent="0.25">
      <c r="A15" s="10"/>
      <c r="B15" s="15" t="s">
        <v>17</v>
      </c>
      <c r="C15" s="122" t="s">
        <v>114</v>
      </c>
      <c r="D15" s="12"/>
      <c r="E15" s="114" t="s">
        <v>18</v>
      </c>
      <c r="F15" s="115"/>
      <c r="G15" s="35" t="s">
        <v>19</v>
      </c>
    </row>
    <row r="16" spans="1:7" ht="12" customHeight="1" x14ac:dyDescent="0.25">
      <c r="A16" s="10"/>
      <c r="B16" s="36"/>
      <c r="C16" s="37"/>
      <c r="D16" s="12"/>
      <c r="E16" s="12"/>
      <c r="F16" s="12"/>
      <c r="G16" s="38"/>
    </row>
    <row r="17" spans="1:7" ht="12" customHeight="1" x14ac:dyDescent="0.25">
      <c r="A17" s="10"/>
      <c r="B17" s="116" t="s">
        <v>20</v>
      </c>
      <c r="C17" s="117"/>
      <c r="D17" s="117"/>
      <c r="E17" s="117"/>
      <c r="F17" s="117"/>
      <c r="G17" s="117"/>
    </row>
    <row r="18" spans="1:7" ht="12" customHeight="1" x14ac:dyDescent="0.25">
      <c r="A18" s="10"/>
      <c r="B18" s="12"/>
      <c r="C18" s="39"/>
      <c r="D18" s="39"/>
      <c r="E18" s="39"/>
      <c r="F18" s="12"/>
      <c r="G18" s="27"/>
    </row>
    <row r="19" spans="1:7" ht="12" customHeight="1" x14ac:dyDescent="0.25">
      <c r="A19" s="10"/>
      <c r="B19" s="40" t="s">
        <v>21</v>
      </c>
      <c r="C19" s="41"/>
      <c r="D19" s="41"/>
      <c r="E19" s="41"/>
      <c r="F19" s="41"/>
      <c r="G19" s="42"/>
    </row>
    <row r="20" spans="1:7" ht="24" customHeight="1" x14ac:dyDescent="0.25">
      <c r="A20" s="10"/>
      <c r="B20" s="43" t="s">
        <v>22</v>
      </c>
      <c r="C20" s="44" t="s">
        <v>23</v>
      </c>
      <c r="D20" s="44" t="s">
        <v>24</v>
      </c>
      <c r="E20" s="44" t="s">
        <v>25</v>
      </c>
      <c r="F20" s="44" t="s">
        <v>26</v>
      </c>
      <c r="G20" s="44" t="s">
        <v>27</v>
      </c>
    </row>
    <row r="21" spans="1:7" ht="12" customHeight="1" x14ac:dyDescent="0.25">
      <c r="A21" s="10"/>
      <c r="B21" s="19" t="s">
        <v>28</v>
      </c>
      <c r="C21" s="21" t="s">
        <v>29</v>
      </c>
      <c r="D21" s="21">
        <v>5</v>
      </c>
      <c r="E21" s="21" t="s">
        <v>30</v>
      </c>
      <c r="F21" s="51">
        <v>35000</v>
      </c>
      <c r="G21" s="22">
        <f>D21*F21</f>
        <v>175000</v>
      </c>
    </row>
    <row r="22" spans="1:7" ht="12" customHeight="1" x14ac:dyDescent="0.25">
      <c r="A22" s="10"/>
      <c r="B22" s="19" t="s">
        <v>31</v>
      </c>
      <c r="C22" s="21" t="s">
        <v>29</v>
      </c>
      <c r="D22" s="21" t="s">
        <v>32</v>
      </c>
      <c r="E22" s="21" t="s">
        <v>30</v>
      </c>
      <c r="F22" s="51">
        <v>35000</v>
      </c>
      <c r="G22" s="22">
        <f t="shared" ref="G22:G33" si="0">D22*F22</f>
        <v>2450000</v>
      </c>
    </row>
    <row r="23" spans="1:7" ht="12" customHeight="1" x14ac:dyDescent="0.25">
      <c r="A23" s="10"/>
      <c r="B23" s="19" t="s">
        <v>33</v>
      </c>
      <c r="C23" s="21" t="s">
        <v>29</v>
      </c>
      <c r="D23" s="21" t="s">
        <v>32</v>
      </c>
      <c r="E23" s="21" t="s">
        <v>30</v>
      </c>
      <c r="F23" s="51">
        <v>35000</v>
      </c>
      <c r="G23" s="22">
        <f t="shared" si="0"/>
        <v>2450000</v>
      </c>
    </row>
    <row r="24" spans="1:7" ht="12" customHeight="1" x14ac:dyDescent="0.25">
      <c r="A24" s="10"/>
      <c r="B24" s="20" t="s">
        <v>34</v>
      </c>
      <c r="C24" s="21" t="s">
        <v>29</v>
      </c>
      <c r="D24" s="21">
        <v>2</v>
      </c>
      <c r="E24" s="21" t="s">
        <v>30</v>
      </c>
      <c r="F24" s="51">
        <v>35000</v>
      </c>
      <c r="G24" s="22">
        <f t="shared" si="0"/>
        <v>70000</v>
      </c>
    </row>
    <row r="25" spans="1:7" ht="12" customHeight="1" x14ac:dyDescent="0.25">
      <c r="A25" s="10"/>
      <c r="B25" s="20" t="s">
        <v>35</v>
      </c>
      <c r="C25" s="21" t="s">
        <v>29</v>
      </c>
      <c r="D25" s="21">
        <v>2</v>
      </c>
      <c r="E25" s="21" t="s">
        <v>30</v>
      </c>
      <c r="F25" s="51">
        <v>35000</v>
      </c>
      <c r="G25" s="22">
        <f t="shared" si="0"/>
        <v>70000</v>
      </c>
    </row>
    <row r="26" spans="1:7" ht="12" customHeight="1" x14ac:dyDescent="0.25">
      <c r="A26" s="10"/>
      <c r="B26" s="19" t="s">
        <v>36</v>
      </c>
      <c r="C26" s="21" t="s">
        <v>29</v>
      </c>
      <c r="D26" s="21">
        <v>0.5</v>
      </c>
      <c r="E26" s="21" t="s">
        <v>30</v>
      </c>
      <c r="F26" s="51">
        <v>35000</v>
      </c>
      <c r="G26" s="22">
        <f t="shared" si="0"/>
        <v>17500</v>
      </c>
    </row>
    <row r="27" spans="1:7" ht="12" customHeight="1" x14ac:dyDescent="0.25">
      <c r="A27" s="10"/>
      <c r="B27" s="19" t="s">
        <v>37</v>
      </c>
      <c r="C27" s="21" t="s">
        <v>29</v>
      </c>
      <c r="D27" s="21" t="s">
        <v>38</v>
      </c>
      <c r="E27" s="21" t="s">
        <v>30</v>
      </c>
      <c r="F27" s="51">
        <v>35000</v>
      </c>
      <c r="G27" s="22">
        <f t="shared" si="0"/>
        <v>70000</v>
      </c>
    </row>
    <row r="28" spans="1:7" ht="12" customHeight="1" x14ac:dyDescent="0.25">
      <c r="A28" s="10"/>
      <c r="B28" s="19" t="s">
        <v>39</v>
      </c>
      <c r="C28" s="21" t="s">
        <v>29</v>
      </c>
      <c r="D28" s="21">
        <v>3</v>
      </c>
      <c r="E28" s="21" t="s">
        <v>30</v>
      </c>
      <c r="F28" s="51">
        <v>35000</v>
      </c>
      <c r="G28" s="22">
        <f t="shared" si="0"/>
        <v>105000</v>
      </c>
    </row>
    <row r="29" spans="1:7" ht="12" customHeight="1" x14ac:dyDescent="0.25">
      <c r="A29" s="10"/>
      <c r="B29" s="19" t="s">
        <v>40</v>
      </c>
      <c r="C29" s="21" t="s">
        <v>29</v>
      </c>
      <c r="D29" s="21">
        <v>2</v>
      </c>
      <c r="E29" s="21" t="s">
        <v>30</v>
      </c>
      <c r="F29" s="51">
        <v>35000</v>
      </c>
      <c r="G29" s="22">
        <f t="shared" si="0"/>
        <v>70000</v>
      </c>
    </row>
    <row r="30" spans="1:7" ht="12" customHeight="1" x14ac:dyDescent="0.25">
      <c r="A30" s="10"/>
      <c r="B30" s="20" t="s">
        <v>41</v>
      </c>
      <c r="C30" s="21" t="s">
        <v>29</v>
      </c>
      <c r="D30" s="21">
        <v>6</v>
      </c>
      <c r="E30" s="21" t="s">
        <v>30</v>
      </c>
      <c r="F30" s="51">
        <v>35000</v>
      </c>
      <c r="G30" s="22">
        <f t="shared" si="0"/>
        <v>210000</v>
      </c>
    </row>
    <row r="31" spans="1:7" ht="12" customHeight="1" x14ac:dyDescent="0.25">
      <c r="A31" s="10"/>
      <c r="B31" s="20" t="s">
        <v>42</v>
      </c>
      <c r="C31" s="21" t="s">
        <v>29</v>
      </c>
      <c r="D31" s="21">
        <v>2</v>
      </c>
      <c r="E31" s="21" t="s">
        <v>30</v>
      </c>
      <c r="F31" s="51">
        <v>35000</v>
      </c>
      <c r="G31" s="22">
        <f t="shared" si="0"/>
        <v>70000</v>
      </c>
    </row>
    <row r="32" spans="1:7" ht="12" customHeight="1" x14ac:dyDescent="0.25">
      <c r="A32" s="10"/>
      <c r="B32" s="19" t="s">
        <v>43</v>
      </c>
      <c r="C32" s="21" t="s">
        <v>29</v>
      </c>
      <c r="D32" s="21">
        <v>20</v>
      </c>
      <c r="E32" s="21" t="s">
        <v>30</v>
      </c>
      <c r="F32" s="51">
        <v>35000</v>
      </c>
      <c r="G32" s="22">
        <f t="shared" si="0"/>
        <v>700000</v>
      </c>
    </row>
    <row r="33" spans="1:255" ht="12" customHeight="1" x14ac:dyDescent="0.25">
      <c r="A33" s="10"/>
      <c r="B33" s="19" t="s">
        <v>44</v>
      </c>
      <c r="C33" s="21" t="s">
        <v>29</v>
      </c>
      <c r="D33" s="21">
        <v>5</v>
      </c>
      <c r="E33" s="21" t="s">
        <v>30</v>
      </c>
      <c r="F33" s="51">
        <v>35000</v>
      </c>
      <c r="G33" s="22">
        <f t="shared" si="0"/>
        <v>175000</v>
      </c>
    </row>
    <row r="34" spans="1:255" ht="12.75" customHeight="1" x14ac:dyDescent="0.25">
      <c r="A34" s="10"/>
      <c r="B34" s="50" t="s">
        <v>45</v>
      </c>
      <c r="C34" s="23"/>
      <c r="D34" s="23"/>
      <c r="E34" s="23"/>
      <c r="F34" s="24"/>
      <c r="G34" s="25">
        <f>SUM(G21:G33)</f>
        <v>6632500</v>
      </c>
    </row>
    <row r="35" spans="1:255" ht="12" customHeight="1" x14ac:dyDescent="0.25">
      <c r="A35" s="10"/>
      <c r="B35" s="12"/>
      <c r="C35" s="12"/>
      <c r="D35" s="12"/>
      <c r="E35" s="12"/>
      <c r="F35" s="45"/>
      <c r="G35" s="46"/>
    </row>
    <row r="36" spans="1:255" ht="12" customHeight="1" x14ac:dyDescent="0.25">
      <c r="A36" s="10"/>
      <c r="B36" s="40" t="s">
        <v>46</v>
      </c>
      <c r="C36" s="47"/>
      <c r="D36" s="47"/>
      <c r="E36" s="47"/>
      <c r="F36" s="41"/>
      <c r="G36" s="42"/>
    </row>
    <row r="37" spans="1:255" ht="24" customHeight="1" x14ac:dyDescent="0.25">
      <c r="A37" s="10"/>
      <c r="B37" s="52" t="s">
        <v>22</v>
      </c>
      <c r="C37" s="44" t="s">
        <v>23</v>
      </c>
      <c r="D37" s="44" t="s">
        <v>24</v>
      </c>
      <c r="E37" s="52" t="s">
        <v>47</v>
      </c>
      <c r="F37" s="44" t="s">
        <v>26</v>
      </c>
      <c r="G37" s="52" t="s">
        <v>27</v>
      </c>
    </row>
    <row r="38" spans="1:255" ht="12" customHeight="1" x14ac:dyDescent="0.25">
      <c r="A38" s="10"/>
      <c r="B38" s="53" t="s">
        <v>48</v>
      </c>
      <c r="C38" s="54" t="s">
        <v>47</v>
      </c>
      <c r="D38" s="54" t="s">
        <v>47</v>
      </c>
      <c r="E38" s="54" t="s">
        <v>47</v>
      </c>
      <c r="F38" s="55" t="s">
        <v>47</v>
      </c>
      <c r="G38" s="9"/>
    </row>
    <row r="39" spans="1:255" ht="12" customHeight="1" x14ac:dyDescent="0.25">
      <c r="A39" s="10"/>
      <c r="B39" s="50" t="s">
        <v>49</v>
      </c>
      <c r="C39" s="23"/>
      <c r="D39" s="23"/>
      <c r="E39" s="23"/>
      <c r="F39" s="24"/>
      <c r="G39" s="56">
        <v>0</v>
      </c>
    </row>
    <row r="40" spans="1:255" ht="12" customHeight="1" x14ac:dyDescent="0.25">
      <c r="A40" s="10"/>
      <c r="B40" s="12"/>
      <c r="C40" s="12"/>
      <c r="D40" s="12"/>
      <c r="E40" s="12"/>
      <c r="F40" s="45"/>
      <c r="G40" s="46"/>
    </row>
    <row r="41" spans="1:255" ht="12" customHeight="1" x14ac:dyDescent="0.25">
      <c r="A41" s="10"/>
      <c r="B41" s="40" t="s">
        <v>50</v>
      </c>
      <c r="C41" s="47"/>
      <c r="D41" s="47"/>
      <c r="E41" s="47"/>
      <c r="F41" s="41"/>
      <c r="G41" s="42"/>
    </row>
    <row r="42" spans="1:255" ht="24" customHeight="1" x14ac:dyDescent="0.25">
      <c r="A42" s="10"/>
      <c r="B42" s="52" t="s">
        <v>22</v>
      </c>
      <c r="C42" s="52" t="s">
        <v>23</v>
      </c>
      <c r="D42" s="52" t="s">
        <v>24</v>
      </c>
      <c r="E42" s="52" t="s">
        <v>25</v>
      </c>
      <c r="F42" s="44" t="s">
        <v>26</v>
      </c>
      <c r="G42" s="52" t="s">
        <v>27</v>
      </c>
    </row>
    <row r="43" spans="1:255" ht="12.75" customHeight="1" x14ac:dyDescent="0.25">
      <c r="A43" s="10"/>
      <c r="B43" s="18" t="s">
        <v>48</v>
      </c>
      <c r="C43" s="57"/>
      <c r="D43" s="58"/>
      <c r="E43" s="57"/>
      <c r="F43" s="22"/>
      <c r="G43" s="22"/>
    </row>
    <row r="44" spans="1:255" s="63" customFormat="1" ht="12.75" customHeight="1" x14ac:dyDescent="0.25">
      <c r="A44" s="59"/>
      <c r="B44" s="50" t="s">
        <v>51</v>
      </c>
      <c r="C44" s="60"/>
      <c r="D44" s="60"/>
      <c r="E44" s="60"/>
      <c r="F44" s="60"/>
      <c r="G44" s="25">
        <v>0</v>
      </c>
      <c r="H44" s="61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  <c r="CL44" s="62"/>
      <c r="CM44" s="62"/>
      <c r="CN44" s="62"/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  <c r="DS44" s="62"/>
      <c r="DT44" s="62"/>
      <c r="DU44" s="62"/>
      <c r="DV44" s="62"/>
      <c r="DW44" s="62"/>
      <c r="DX44" s="62"/>
      <c r="DY44" s="62"/>
      <c r="DZ44" s="62"/>
      <c r="EA44" s="62"/>
      <c r="EB44" s="62"/>
      <c r="EC44" s="62"/>
      <c r="ED44" s="62"/>
      <c r="EE44" s="62"/>
      <c r="EF44" s="62"/>
      <c r="EG44" s="62"/>
      <c r="EH44" s="62"/>
      <c r="EI44" s="62"/>
      <c r="EJ44" s="62"/>
      <c r="EK44" s="62"/>
      <c r="EL44" s="62"/>
      <c r="EM44" s="62"/>
      <c r="EN44" s="62"/>
      <c r="EO44" s="62"/>
      <c r="EP44" s="62"/>
      <c r="EQ44" s="62"/>
      <c r="ER44" s="62"/>
      <c r="ES44" s="62"/>
      <c r="ET44" s="62"/>
      <c r="EU44" s="62"/>
      <c r="EV44" s="62"/>
      <c r="EW44" s="62"/>
      <c r="EX44" s="62"/>
      <c r="EY44" s="62"/>
      <c r="EZ44" s="62"/>
      <c r="FA44" s="62"/>
      <c r="FB44" s="62"/>
      <c r="FC44" s="62"/>
      <c r="FD44" s="62"/>
      <c r="FE44" s="62"/>
      <c r="FF44" s="62"/>
      <c r="FG44" s="62"/>
      <c r="FH44" s="62"/>
      <c r="FI44" s="62"/>
      <c r="FJ44" s="62"/>
      <c r="FK44" s="62"/>
      <c r="FL44" s="62"/>
      <c r="FM44" s="62"/>
      <c r="FN44" s="62"/>
      <c r="FO44" s="62"/>
      <c r="FP44" s="62"/>
      <c r="FQ44" s="62"/>
      <c r="FR44" s="62"/>
      <c r="FS44" s="62"/>
      <c r="FT44" s="62"/>
      <c r="FU44" s="62"/>
      <c r="FV44" s="62"/>
      <c r="FW44" s="62"/>
      <c r="FX44" s="62"/>
      <c r="FY44" s="62"/>
      <c r="FZ44" s="62"/>
      <c r="GA44" s="62"/>
      <c r="GB44" s="62"/>
      <c r="GC44" s="62"/>
      <c r="GD44" s="62"/>
      <c r="GE44" s="62"/>
      <c r="GF44" s="62"/>
      <c r="GG44" s="62"/>
      <c r="GH44" s="62"/>
      <c r="GI44" s="62"/>
      <c r="GJ44" s="62"/>
      <c r="GK44" s="62"/>
      <c r="GL44" s="62"/>
      <c r="GM44" s="62"/>
      <c r="GN44" s="62"/>
      <c r="GO44" s="62"/>
      <c r="GP44" s="62"/>
      <c r="GQ44" s="62"/>
      <c r="GR44" s="62"/>
      <c r="GS44" s="62"/>
      <c r="GT44" s="62"/>
      <c r="GU44" s="62"/>
      <c r="GV44" s="62"/>
      <c r="GW44" s="62"/>
      <c r="GX44" s="62"/>
      <c r="GY44" s="62"/>
      <c r="GZ44" s="62"/>
      <c r="HA44" s="62"/>
      <c r="HB44" s="62"/>
      <c r="HC44" s="62"/>
      <c r="HD44" s="62"/>
      <c r="HE44" s="62"/>
      <c r="HF44" s="62"/>
      <c r="HG44" s="62"/>
      <c r="HH44" s="62"/>
      <c r="HI44" s="62"/>
      <c r="HJ44" s="62"/>
      <c r="HK44" s="62"/>
      <c r="HL44" s="62"/>
      <c r="HM44" s="62"/>
      <c r="HN44" s="62"/>
      <c r="HO44" s="62"/>
      <c r="HP44" s="62"/>
      <c r="HQ44" s="62"/>
      <c r="HR44" s="62"/>
      <c r="HS44" s="62"/>
      <c r="HT44" s="62"/>
      <c r="HU44" s="62"/>
      <c r="HV44" s="62"/>
      <c r="HW44" s="62"/>
      <c r="HX44" s="62"/>
      <c r="HY44" s="62"/>
      <c r="HZ44" s="62"/>
      <c r="IA44" s="62"/>
      <c r="IB44" s="62"/>
      <c r="IC44" s="62"/>
      <c r="ID44" s="62"/>
      <c r="IE44" s="62"/>
      <c r="IF44" s="62"/>
      <c r="IG44" s="62"/>
      <c r="IH44" s="62"/>
      <c r="II44" s="62"/>
      <c r="IJ44" s="62"/>
      <c r="IK44" s="62"/>
      <c r="IL44" s="62"/>
      <c r="IM44" s="62"/>
      <c r="IN44" s="62"/>
      <c r="IO44" s="62"/>
      <c r="IP44" s="62"/>
      <c r="IQ44" s="62"/>
      <c r="IR44" s="62"/>
      <c r="IS44" s="62"/>
      <c r="IT44" s="62"/>
      <c r="IU44" s="62"/>
    </row>
    <row r="45" spans="1:255" ht="12" customHeight="1" x14ac:dyDescent="0.25">
      <c r="A45" s="10"/>
      <c r="B45" s="12"/>
      <c r="C45" s="12"/>
      <c r="D45" s="12"/>
      <c r="E45" s="12"/>
      <c r="F45" s="45"/>
      <c r="G45" s="46"/>
    </row>
    <row r="46" spans="1:255" ht="12" customHeight="1" x14ac:dyDescent="0.25">
      <c r="A46" s="10"/>
      <c r="B46" s="40" t="s">
        <v>52</v>
      </c>
      <c r="C46" s="47"/>
      <c r="D46" s="47"/>
      <c r="E46" s="47"/>
      <c r="F46" s="41"/>
      <c r="G46" s="42"/>
    </row>
    <row r="47" spans="1:255" ht="24" customHeight="1" x14ac:dyDescent="0.25">
      <c r="A47" s="10"/>
      <c r="B47" s="44" t="s">
        <v>53</v>
      </c>
      <c r="C47" s="44" t="s">
        <v>54</v>
      </c>
      <c r="D47" s="44" t="s">
        <v>55</v>
      </c>
      <c r="E47" s="44" t="s">
        <v>25</v>
      </c>
      <c r="F47" s="44" t="s">
        <v>26</v>
      </c>
      <c r="G47" s="64" t="s">
        <v>27</v>
      </c>
      <c r="K47" s="2"/>
    </row>
    <row r="48" spans="1:255" ht="12.75" customHeight="1" x14ac:dyDescent="0.25">
      <c r="A48" s="10"/>
      <c r="B48" s="6" t="s">
        <v>56</v>
      </c>
      <c r="C48" s="3" t="s">
        <v>57</v>
      </c>
      <c r="D48" s="4">
        <v>5</v>
      </c>
      <c r="E48" s="3" t="s">
        <v>30</v>
      </c>
      <c r="F48" s="5">
        <v>380000</v>
      </c>
      <c r="G48" s="5">
        <f>F48*D48</f>
        <v>1900000</v>
      </c>
    </row>
    <row r="49" spans="1:9" ht="12.75" customHeight="1" x14ac:dyDescent="0.25">
      <c r="A49" s="10"/>
      <c r="B49" s="6" t="s">
        <v>58</v>
      </c>
      <c r="C49" s="8" t="s">
        <v>59</v>
      </c>
      <c r="D49" s="8">
        <f>12*10*2</f>
        <v>240</v>
      </c>
      <c r="E49" s="8" t="s">
        <v>60</v>
      </c>
      <c r="F49" s="8">
        <v>125</v>
      </c>
      <c r="G49" s="5">
        <f t="shared" ref="G49:G57" si="1">F49*D49</f>
        <v>30000</v>
      </c>
    </row>
    <row r="50" spans="1:9" ht="12.75" customHeight="1" x14ac:dyDescent="0.25">
      <c r="A50" s="10"/>
      <c r="B50" s="6" t="s">
        <v>61</v>
      </c>
      <c r="C50" s="8" t="s">
        <v>59</v>
      </c>
      <c r="D50" s="8">
        <f>20*10*2</f>
        <v>400</v>
      </c>
      <c r="E50" s="8" t="s">
        <v>60</v>
      </c>
      <c r="F50" s="8">
        <v>85</v>
      </c>
      <c r="G50" s="5">
        <f t="shared" si="1"/>
        <v>34000</v>
      </c>
    </row>
    <row r="51" spans="1:9" ht="12.75" customHeight="1" x14ac:dyDescent="0.25">
      <c r="A51" s="10"/>
      <c r="B51" s="6" t="s">
        <v>62</v>
      </c>
      <c r="C51" s="8" t="s">
        <v>63</v>
      </c>
      <c r="D51" s="8">
        <v>20</v>
      </c>
      <c r="E51" s="8" t="s">
        <v>60</v>
      </c>
      <c r="F51" s="8">
        <v>430</v>
      </c>
      <c r="G51" s="5">
        <f t="shared" si="1"/>
        <v>8600</v>
      </c>
    </row>
    <row r="52" spans="1:9" ht="12.75" customHeight="1" x14ac:dyDescent="0.25">
      <c r="A52" s="10"/>
      <c r="B52" s="6" t="s">
        <v>64</v>
      </c>
      <c r="C52" s="8" t="s">
        <v>65</v>
      </c>
      <c r="D52" s="8" t="s">
        <v>110</v>
      </c>
      <c r="E52" s="8" t="s">
        <v>66</v>
      </c>
      <c r="F52" s="8" t="s">
        <v>108</v>
      </c>
      <c r="G52" s="5">
        <f t="shared" si="1"/>
        <v>7000000</v>
      </c>
    </row>
    <row r="53" spans="1:9" ht="12.75" customHeight="1" x14ac:dyDescent="0.25">
      <c r="A53" s="10"/>
      <c r="B53" s="6" t="s">
        <v>67</v>
      </c>
      <c r="C53" s="8" t="s">
        <v>68</v>
      </c>
      <c r="D53" s="8">
        <v>600</v>
      </c>
      <c r="E53" s="8" t="s">
        <v>69</v>
      </c>
      <c r="F53" s="8" t="s">
        <v>109</v>
      </c>
      <c r="G53" s="5">
        <f t="shared" si="1"/>
        <v>4320000</v>
      </c>
    </row>
    <row r="54" spans="1:9" ht="12.75" customHeight="1" x14ac:dyDescent="0.25">
      <c r="A54" s="10"/>
      <c r="B54" s="6" t="s">
        <v>70</v>
      </c>
      <c r="C54" s="8" t="s">
        <v>71</v>
      </c>
      <c r="D54" s="8">
        <v>20</v>
      </c>
      <c r="E54" s="8" t="s">
        <v>69</v>
      </c>
      <c r="F54" s="8">
        <v>7000</v>
      </c>
      <c r="G54" s="5">
        <f t="shared" si="1"/>
        <v>140000</v>
      </c>
    </row>
    <row r="55" spans="1:9" ht="12.75" customHeight="1" x14ac:dyDescent="0.25">
      <c r="A55" s="10"/>
      <c r="B55" s="6" t="s">
        <v>72</v>
      </c>
      <c r="C55" s="8" t="s">
        <v>71</v>
      </c>
      <c r="D55" s="8">
        <v>15</v>
      </c>
      <c r="E55" s="8" t="s">
        <v>6</v>
      </c>
      <c r="F55" s="8">
        <v>20000</v>
      </c>
      <c r="G55" s="5">
        <f t="shared" si="1"/>
        <v>300000</v>
      </c>
    </row>
    <row r="56" spans="1:9" ht="12.75" customHeight="1" x14ac:dyDescent="0.25">
      <c r="A56" s="10"/>
      <c r="B56" s="6" t="s">
        <v>73</v>
      </c>
      <c r="C56" s="8" t="s">
        <v>74</v>
      </c>
      <c r="D56" s="8">
        <v>10</v>
      </c>
      <c r="E56" s="8" t="s">
        <v>6</v>
      </c>
      <c r="F56" s="8">
        <v>2750</v>
      </c>
      <c r="G56" s="5">
        <f t="shared" si="1"/>
        <v>27500</v>
      </c>
    </row>
    <row r="57" spans="1:9" ht="12.75" customHeight="1" x14ac:dyDescent="0.25">
      <c r="A57" s="10"/>
      <c r="B57" s="6" t="s">
        <v>75</v>
      </c>
      <c r="C57" s="8" t="s">
        <v>71</v>
      </c>
      <c r="D57" s="8">
        <v>1</v>
      </c>
      <c r="E57" s="8" t="s">
        <v>6</v>
      </c>
      <c r="F57" s="8">
        <f>18900*1.15</f>
        <v>21735</v>
      </c>
      <c r="G57" s="5">
        <f t="shared" si="1"/>
        <v>21735</v>
      </c>
    </row>
    <row r="58" spans="1:9" ht="13.5" customHeight="1" x14ac:dyDescent="0.25">
      <c r="A58" s="10"/>
      <c r="B58" s="6" t="s">
        <v>76</v>
      </c>
      <c r="C58" s="8" t="s">
        <v>71</v>
      </c>
      <c r="D58" s="8" t="s">
        <v>38</v>
      </c>
      <c r="E58" s="8" t="s">
        <v>6</v>
      </c>
      <c r="F58" s="8">
        <f>26250*1.2</f>
        <v>31500</v>
      </c>
      <c r="G58" s="5">
        <f t="shared" ref="G58" si="2">D58*F58</f>
        <v>63000</v>
      </c>
    </row>
    <row r="59" spans="1:9" ht="12" customHeight="1" x14ac:dyDescent="0.25">
      <c r="A59" s="10"/>
      <c r="B59" s="50" t="s">
        <v>77</v>
      </c>
      <c r="C59" s="60"/>
      <c r="D59" s="60"/>
      <c r="E59" s="60"/>
      <c r="F59" s="60"/>
      <c r="G59" s="25">
        <f>SUM(G48:G58)</f>
        <v>13844835</v>
      </c>
    </row>
    <row r="60" spans="1:9" ht="12" customHeight="1" x14ac:dyDescent="0.25">
      <c r="A60" s="10"/>
      <c r="B60" s="12"/>
      <c r="C60" s="12"/>
      <c r="D60" s="12"/>
      <c r="E60" s="13"/>
      <c r="F60" s="45"/>
      <c r="G60" s="65"/>
    </row>
    <row r="61" spans="1:9" ht="12" customHeight="1" x14ac:dyDescent="0.25">
      <c r="A61" s="10"/>
      <c r="B61" s="40" t="s">
        <v>78</v>
      </c>
      <c r="C61" s="47"/>
      <c r="D61" s="47"/>
      <c r="E61" s="47"/>
      <c r="F61" s="41"/>
      <c r="G61" s="42"/>
    </row>
    <row r="62" spans="1:9" ht="24" customHeight="1" x14ac:dyDescent="0.25">
      <c r="A62" s="10"/>
      <c r="B62" s="52" t="s">
        <v>79</v>
      </c>
      <c r="C62" s="44" t="s">
        <v>54</v>
      </c>
      <c r="D62" s="44" t="s">
        <v>55</v>
      </c>
      <c r="E62" s="52" t="s">
        <v>25</v>
      </c>
      <c r="F62" s="44" t="s">
        <v>26</v>
      </c>
      <c r="G62" s="52" t="s">
        <v>27</v>
      </c>
    </row>
    <row r="63" spans="1:9" ht="15.75" customHeight="1" x14ac:dyDescent="0.25">
      <c r="A63" s="10"/>
      <c r="B63" s="18" t="s">
        <v>80</v>
      </c>
      <c r="C63" s="21" t="s">
        <v>57</v>
      </c>
      <c r="D63" s="21">
        <v>20</v>
      </c>
      <c r="E63" s="21" t="s">
        <v>6</v>
      </c>
      <c r="F63" s="67">
        <v>15000</v>
      </c>
      <c r="G63" s="22">
        <f t="shared" ref="G63" si="3">D63*F63</f>
        <v>300000</v>
      </c>
    </row>
    <row r="64" spans="1:9" ht="13.5" customHeight="1" x14ac:dyDescent="0.25">
      <c r="A64" s="10"/>
      <c r="B64" s="50" t="s">
        <v>81</v>
      </c>
      <c r="C64" s="23"/>
      <c r="D64" s="23"/>
      <c r="E64" s="66"/>
      <c r="F64" s="24"/>
      <c r="G64" s="68">
        <f>SUM(G63)</f>
        <v>300000</v>
      </c>
      <c r="I64" s="7"/>
    </row>
    <row r="65" spans="1:7" ht="12" customHeight="1" x14ac:dyDescent="0.25">
      <c r="A65" s="10"/>
      <c r="B65" s="12"/>
      <c r="C65" s="12"/>
      <c r="D65" s="12"/>
      <c r="E65" s="12"/>
      <c r="F65" s="45"/>
      <c r="G65" s="46"/>
    </row>
    <row r="66" spans="1:7" ht="12" customHeight="1" x14ac:dyDescent="0.25">
      <c r="A66" s="10"/>
      <c r="B66" s="97" t="s">
        <v>82</v>
      </c>
      <c r="C66" s="98"/>
      <c r="D66" s="98"/>
      <c r="E66" s="98"/>
      <c r="F66" s="98"/>
      <c r="G66" s="99">
        <f>G34+G39+G44+G59+G64</f>
        <v>20777335</v>
      </c>
    </row>
    <row r="67" spans="1:7" ht="12" customHeight="1" x14ac:dyDescent="0.25">
      <c r="A67" s="10"/>
      <c r="B67" s="100" t="s">
        <v>83</v>
      </c>
      <c r="C67" s="101"/>
      <c r="D67" s="101"/>
      <c r="E67" s="101"/>
      <c r="F67" s="101"/>
      <c r="G67" s="102">
        <f>G66*0.05</f>
        <v>1038866.75</v>
      </c>
    </row>
    <row r="68" spans="1:7" ht="12" customHeight="1" x14ac:dyDescent="0.25">
      <c r="A68" s="10"/>
      <c r="B68" s="103" t="s">
        <v>84</v>
      </c>
      <c r="C68" s="104"/>
      <c r="D68" s="104"/>
      <c r="E68" s="104"/>
      <c r="F68" s="104"/>
      <c r="G68" s="105">
        <f>SUM(G66:G67)</f>
        <v>21816201.75</v>
      </c>
    </row>
    <row r="69" spans="1:7" ht="12" customHeight="1" x14ac:dyDescent="0.25">
      <c r="A69" s="10"/>
      <c r="B69" s="100" t="s">
        <v>85</v>
      </c>
      <c r="C69" s="101"/>
      <c r="D69" s="101"/>
      <c r="E69" s="101"/>
      <c r="F69" s="101"/>
      <c r="G69" s="102">
        <f>G12</f>
        <v>27375000</v>
      </c>
    </row>
    <row r="70" spans="1:7" ht="12" customHeight="1" x14ac:dyDescent="0.25">
      <c r="A70" s="10"/>
      <c r="B70" s="106" t="s">
        <v>86</v>
      </c>
      <c r="C70" s="107"/>
      <c r="D70" s="107"/>
      <c r="E70" s="107"/>
      <c r="F70" s="107"/>
      <c r="G70" s="108">
        <f>G69-G68</f>
        <v>5558798.25</v>
      </c>
    </row>
    <row r="71" spans="1:7" ht="12" customHeight="1" x14ac:dyDescent="0.25">
      <c r="A71" s="10"/>
      <c r="B71" s="69" t="s">
        <v>87</v>
      </c>
      <c r="C71" s="70"/>
      <c r="D71" s="70"/>
      <c r="E71" s="70"/>
      <c r="F71" s="70"/>
      <c r="G71" s="48"/>
    </row>
    <row r="72" spans="1:7" ht="12.75" customHeight="1" thickBot="1" x14ac:dyDescent="0.3">
      <c r="A72" s="10"/>
      <c r="B72" s="71"/>
      <c r="C72" s="70"/>
      <c r="D72" s="70"/>
      <c r="E72" s="70"/>
      <c r="F72" s="70"/>
      <c r="G72" s="48"/>
    </row>
    <row r="73" spans="1:7" ht="12" customHeight="1" x14ac:dyDescent="0.25">
      <c r="A73" s="10"/>
      <c r="B73" s="72" t="s">
        <v>88</v>
      </c>
      <c r="C73" s="73"/>
      <c r="D73" s="73"/>
      <c r="E73" s="73"/>
      <c r="F73" s="74"/>
      <c r="G73" s="48"/>
    </row>
    <row r="74" spans="1:7" ht="12" customHeight="1" x14ac:dyDescent="0.25">
      <c r="A74" s="10"/>
      <c r="B74" s="75" t="s">
        <v>89</v>
      </c>
      <c r="C74" s="76"/>
      <c r="D74" s="76"/>
      <c r="E74" s="76"/>
      <c r="F74" s="77"/>
      <c r="G74" s="48"/>
    </row>
    <row r="75" spans="1:7" ht="12" customHeight="1" x14ac:dyDescent="0.25">
      <c r="A75" s="10"/>
      <c r="B75" s="75" t="s">
        <v>90</v>
      </c>
      <c r="C75" s="76"/>
      <c r="D75" s="76"/>
      <c r="E75" s="76"/>
      <c r="F75" s="77"/>
      <c r="G75" s="48"/>
    </row>
    <row r="76" spans="1:7" ht="12" customHeight="1" x14ac:dyDescent="0.25">
      <c r="A76" s="10"/>
      <c r="B76" s="75" t="s">
        <v>91</v>
      </c>
      <c r="C76" s="76"/>
      <c r="D76" s="76"/>
      <c r="E76" s="76"/>
      <c r="F76" s="77"/>
      <c r="G76" s="48"/>
    </row>
    <row r="77" spans="1:7" ht="12" customHeight="1" x14ac:dyDescent="0.25">
      <c r="A77" s="10"/>
      <c r="B77" s="75" t="s">
        <v>92</v>
      </c>
      <c r="C77" s="76"/>
      <c r="D77" s="76"/>
      <c r="E77" s="76"/>
      <c r="F77" s="77"/>
      <c r="G77" s="48"/>
    </row>
    <row r="78" spans="1:7" ht="12" customHeight="1" x14ac:dyDescent="0.25">
      <c r="A78" s="10"/>
      <c r="B78" s="75" t="s">
        <v>93</v>
      </c>
      <c r="C78" s="76"/>
      <c r="D78" s="76"/>
      <c r="E78" s="76"/>
      <c r="F78" s="77"/>
      <c r="G78" s="48"/>
    </row>
    <row r="79" spans="1:7" ht="12.75" customHeight="1" thickBot="1" x14ac:dyDescent="0.3">
      <c r="A79" s="10"/>
      <c r="B79" s="78" t="s">
        <v>94</v>
      </c>
      <c r="C79" s="79"/>
      <c r="D79" s="79"/>
      <c r="E79" s="79"/>
      <c r="F79" s="80"/>
      <c r="G79" s="48"/>
    </row>
    <row r="80" spans="1:7" ht="12.75" customHeight="1" x14ac:dyDescent="0.25">
      <c r="A80" s="10"/>
      <c r="B80" s="71"/>
      <c r="C80" s="76"/>
      <c r="D80" s="76"/>
      <c r="E80" s="76"/>
      <c r="F80" s="76"/>
      <c r="G80" s="48"/>
    </row>
    <row r="81" spans="1:7" ht="15" customHeight="1" x14ac:dyDescent="0.25">
      <c r="A81" s="10"/>
      <c r="B81" s="119" t="s">
        <v>95</v>
      </c>
      <c r="C81" s="120"/>
      <c r="D81" s="81"/>
      <c r="E81" s="82"/>
      <c r="F81" s="82"/>
      <c r="G81" s="48"/>
    </row>
    <row r="82" spans="1:7" ht="12" customHeight="1" x14ac:dyDescent="0.25">
      <c r="A82" s="10"/>
      <c r="B82" s="83" t="s">
        <v>79</v>
      </c>
      <c r="C82" s="84" t="s">
        <v>96</v>
      </c>
      <c r="D82" s="85" t="s">
        <v>97</v>
      </c>
      <c r="E82" s="82"/>
      <c r="F82" s="82"/>
      <c r="G82" s="48"/>
    </row>
    <row r="83" spans="1:7" ht="12" customHeight="1" x14ac:dyDescent="0.25">
      <c r="A83" s="10"/>
      <c r="B83" s="86" t="s">
        <v>98</v>
      </c>
      <c r="C83" s="87">
        <f>G34</f>
        <v>6632500</v>
      </c>
      <c r="D83" s="88">
        <f>(C83/C89)</f>
        <v>0.30401717384191318</v>
      </c>
      <c r="E83" s="82"/>
      <c r="F83" s="82"/>
      <c r="G83" s="48"/>
    </row>
    <row r="84" spans="1:7" ht="12" customHeight="1" x14ac:dyDescent="0.25">
      <c r="A84" s="10"/>
      <c r="B84" s="86" t="s">
        <v>99</v>
      </c>
      <c r="C84" s="87">
        <f>G39</f>
        <v>0</v>
      </c>
      <c r="D84" s="88">
        <v>0</v>
      </c>
      <c r="E84" s="82"/>
      <c r="F84" s="82"/>
      <c r="G84" s="48"/>
    </row>
    <row r="85" spans="1:7" ht="10.5" customHeight="1" x14ac:dyDescent="0.25">
      <c r="A85" s="10"/>
      <c r="B85" s="89" t="s">
        <v>100</v>
      </c>
      <c r="C85" s="87">
        <f>G44</f>
        <v>0</v>
      </c>
      <c r="D85" s="88">
        <f>(C85/C89)</f>
        <v>0</v>
      </c>
      <c r="E85" s="82"/>
      <c r="F85" s="82"/>
      <c r="G85" s="48"/>
    </row>
    <row r="86" spans="1:7" ht="12" customHeight="1" x14ac:dyDescent="0.25">
      <c r="A86" s="10"/>
      <c r="B86" s="86" t="s">
        <v>53</v>
      </c>
      <c r="C86" s="87">
        <f>G59</f>
        <v>13844835</v>
      </c>
      <c r="D86" s="88">
        <f>(C86/C89)</f>
        <v>0.63461253057031342</v>
      </c>
      <c r="E86" s="82"/>
      <c r="F86" s="82"/>
      <c r="G86" s="48"/>
    </row>
    <row r="87" spans="1:7" ht="12" customHeight="1" x14ac:dyDescent="0.25">
      <c r="A87" s="10"/>
      <c r="B87" s="86" t="s">
        <v>101</v>
      </c>
      <c r="C87" s="90">
        <f>G64</f>
        <v>300000</v>
      </c>
      <c r="D87" s="88">
        <f>(C87/C89)</f>
        <v>1.3751247968725813E-2</v>
      </c>
      <c r="E87" s="91"/>
      <c r="F87" s="91"/>
      <c r="G87" s="48"/>
    </row>
    <row r="88" spans="1:7" ht="12" customHeight="1" x14ac:dyDescent="0.25">
      <c r="A88" s="10"/>
      <c r="B88" s="86" t="s">
        <v>102</v>
      </c>
      <c r="C88" s="90">
        <f>G67</f>
        <v>1038866.75</v>
      </c>
      <c r="D88" s="88">
        <f>(C88/C89)</f>
        <v>4.7619047619047616E-2</v>
      </c>
      <c r="E88" s="91"/>
      <c r="F88" s="91"/>
      <c r="G88" s="48"/>
    </row>
    <row r="89" spans="1:7" ht="12.75" customHeight="1" x14ac:dyDescent="0.25">
      <c r="A89" s="10"/>
      <c r="B89" s="83" t="s">
        <v>103</v>
      </c>
      <c r="C89" s="92">
        <f>SUM(C83:C88)</f>
        <v>21816201.75</v>
      </c>
      <c r="D89" s="93">
        <f>SUM(D83:D88)</f>
        <v>1</v>
      </c>
      <c r="E89" s="91"/>
      <c r="F89" s="91"/>
      <c r="G89" s="48"/>
    </row>
    <row r="90" spans="1:7" ht="12" customHeight="1" x14ac:dyDescent="0.25">
      <c r="A90" s="10"/>
      <c r="B90" s="71"/>
      <c r="C90" s="70"/>
      <c r="D90" s="70"/>
      <c r="E90" s="70"/>
      <c r="F90" s="70"/>
      <c r="G90" s="48"/>
    </row>
    <row r="91" spans="1:7" ht="12.75" customHeight="1" x14ac:dyDescent="0.25">
      <c r="A91" s="10"/>
      <c r="B91" s="94"/>
      <c r="C91" s="70"/>
      <c r="D91" s="70"/>
      <c r="E91" s="70"/>
      <c r="F91" s="70"/>
      <c r="G91" s="48"/>
    </row>
    <row r="92" spans="1:7" ht="12" customHeight="1" x14ac:dyDescent="0.25">
      <c r="A92" s="10"/>
      <c r="B92" s="118" t="s">
        <v>104</v>
      </c>
      <c r="C92" s="118"/>
      <c r="D92" s="118"/>
      <c r="E92" s="118"/>
      <c r="F92" s="91"/>
      <c r="G92" s="48"/>
    </row>
    <row r="93" spans="1:7" ht="12" customHeight="1" x14ac:dyDescent="0.25">
      <c r="A93" s="10"/>
      <c r="B93" s="83" t="s">
        <v>105</v>
      </c>
      <c r="C93" s="96">
        <v>50000</v>
      </c>
      <c r="D93" s="96">
        <f>G9</f>
        <v>54750</v>
      </c>
      <c r="E93" s="96">
        <v>60000</v>
      </c>
      <c r="F93" s="95"/>
      <c r="G93" s="49"/>
    </row>
    <row r="94" spans="1:7" ht="12.75" customHeight="1" x14ac:dyDescent="0.25">
      <c r="A94" s="10"/>
      <c r="B94" s="83" t="s">
        <v>106</v>
      </c>
      <c r="C94" s="92">
        <f>(G68/C93)</f>
        <v>436.32403499999998</v>
      </c>
      <c r="D94" s="92">
        <f>(21816202/D93)</f>
        <v>398.46944292237441</v>
      </c>
      <c r="E94" s="92">
        <f>(G68/E93)</f>
        <v>363.6033625</v>
      </c>
      <c r="F94" s="95"/>
      <c r="G94" s="49"/>
    </row>
    <row r="95" spans="1:7" ht="15.6" customHeight="1" x14ac:dyDescent="0.25">
      <c r="A95" s="10"/>
      <c r="B95" s="69" t="s">
        <v>107</v>
      </c>
      <c r="C95" s="76"/>
      <c r="D95" s="76"/>
      <c r="E95" s="76"/>
      <c r="F95" s="76"/>
      <c r="G95" s="27"/>
    </row>
  </sheetData>
  <mergeCells count="9">
    <mergeCell ref="E9:F9"/>
    <mergeCell ref="E14:F14"/>
    <mergeCell ref="E15:F15"/>
    <mergeCell ref="B17:G17"/>
    <mergeCell ref="B92:E92"/>
    <mergeCell ref="B81:C81"/>
    <mergeCell ref="E13:F13"/>
    <mergeCell ref="E11:F11"/>
    <mergeCell ref="E10:F10"/>
  </mergeCells>
  <pageMargins left="0.74803149606299213" right="0.74803149606299213" top="0.98425196850393704" bottom="0.98425196850393704" header="0" footer="0"/>
  <pageSetup paperSize="5" scale="5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 leche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2023-02-10T19:00:39Z</cp:lastPrinted>
  <dcterms:created xsi:type="dcterms:W3CDTF">2020-11-27T12:49:26Z</dcterms:created>
  <dcterms:modified xsi:type="dcterms:W3CDTF">2023-03-20T15:05:20Z</dcterms:modified>
  <cp:category/>
  <cp:contentStatus/>
</cp:coreProperties>
</file>