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ARENAS\"/>
    </mc:Choice>
  </mc:AlternateContent>
  <xr:revisionPtr revIDLastSave="6" documentId="11_F4509F7E139548A2DA9BDBEF405EE1D7FEEBD388" xr6:coauthVersionLast="47" xr6:coauthVersionMax="47" xr10:uidLastSave="{23FDDE60-6B22-4D43-B347-C169C5311500}"/>
  <bookViews>
    <workbookView xWindow="0" yWindow="0" windowWidth="28800" windowHeight="12330" xr2:uid="{00000000-000D-0000-FFFF-FFFF00000000}"/>
  </bookViews>
  <sheets>
    <sheet name="Bovino car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30" i="1" l="1"/>
  <c r="I31" i="1" s="1"/>
  <c r="I29" i="1"/>
  <c r="D28" i="1"/>
  <c r="G28" i="1" s="1"/>
  <c r="G32" i="1"/>
  <c r="G11" i="1"/>
  <c r="G33" i="1" l="1"/>
  <c r="G31" i="1"/>
  <c r="G29" i="1"/>
  <c r="G22" i="1"/>
  <c r="G21" i="1"/>
  <c r="G12" i="1"/>
  <c r="G39" i="1" s="1"/>
  <c r="G23" i="1" l="1"/>
  <c r="C54" i="1" s="1"/>
  <c r="G34" i="1"/>
  <c r="C57" i="1" s="1"/>
  <c r="G36" i="1" l="1"/>
  <c r="G37" i="1" s="1"/>
  <c r="G38" i="1" l="1"/>
  <c r="D65" i="1" s="1"/>
  <c r="C59" i="1"/>
  <c r="G40" i="1" l="1"/>
  <c r="C60" i="1"/>
  <c r="E65" i="1"/>
  <c r="C65" i="1"/>
  <c r="D57" i="1" l="1"/>
  <c r="D56" i="1"/>
  <c r="D58" i="1"/>
  <c r="D54" i="1"/>
  <c r="D59" i="1"/>
  <c r="D60" i="1" l="1"/>
</calcChain>
</file>

<file path=xl/sharedStrings.xml><?xml version="1.0" encoding="utf-8"?>
<sst xmlns="http://schemas.openxmlformats.org/spreadsheetml/2006/main" count="94" uniqueCount="86">
  <si>
    <t>RUBRO O CULTIVO</t>
  </si>
  <si>
    <t>BOVINOS DE CARNE</t>
  </si>
  <si>
    <t>RENDIMIENTO (Kg.)</t>
  </si>
  <si>
    <t>VARIEDAD</t>
  </si>
  <si>
    <t>HEREFORD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</si>
  <si>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</si>
  <si>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</si>
  <si>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</si>
  <si>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</si>
  <si>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</si>
  <si>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</si>
  <si>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</si>
  <si>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</si>
  <si>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</si>
  <si>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</si>
  <si>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</si>
  <si>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 xml:space="preserve">Mercado local </t>
  </si>
  <si>
    <t>COMUNA/LOCALIDAD</t>
  </si>
  <si>
    <t>Punta Arenas</t>
  </si>
  <si>
    <t>FECHA DE COSECHA</t>
  </si>
  <si>
    <t>Mayo</t>
  </si>
  <si>
    <t>FECHA PRECIO INSUMOS</t>
  </si>
  <si>
    <t>17.02.2023</t>
  </si>
  <si>
    <t>CONTINGENCIA</t>
  </si>
  <si>
    <t>N/A</t>
  </si>
  <si>
    <t>COSTOS DIRECTOS DE PRODUCCIÓN POR 30 U.A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</si>
  <si>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</si>
  <si>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</si>
  <si>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</si>
  <si>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</si>
  <si>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</si>
  <si>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</si>
  <si>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</si>
  <si>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de cercos</t>
  </si>
  <si>
    <t>JH</t>
  </si>
  <si>
    <t xml:space="preserve">Septiembre-Octubre </t>
  </si>
  <si>
    <t>Marca</t>
  </si>
  <si>
    <t>Diciembre - Enero</t>
  </si>
  <si>
    <t>Subtotal Jornadas Hombre</t>
  </si>
  <si>
    <t>INSUMOS</t>
  </si>
  <si>
    <t>Insumos</t>
  </si>
  <si>
    <t>Unidad (Kg/l/u)</t>
  </si>
  <si>
    <t>Cantidad (Kg/l/u)</t>
  </si>
  <si>
    <t>FORRAJE</t>
  </si>
  <si>
    <t>Compra de reproductor</t>
  </si>
  <si>
    <t>Toro</t>
  </si>
  <si>
    <t>Noviembre</t>
  </si>
  <si>
    <t>Fardos</t>
  </si>
  <si>
    <t xml:space="preserve">Unidad </t>
  </si>
  <si>
    <t>Junio</t>
  </si>
  <si>
    <t>CROTALES</t>
  </si>
  <si>
    <t>Vitamina</t>
  </si>
  <si>
    <t>Frasco actigor 100cc</t>
  </si>
  <si>
    <t>Agosto - septiembre</t>
  </si>
  <si>
    <t>IVERMECTINA</t>
  </si>
  <si>
    <t>Lt.</t>
  </si>
  <si>
    <t>Septiembre - Octubre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</si>
  <si>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</si>
  <si>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</si>
  <si>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</si>
  <si>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</si>
  <si>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</si>
  <si>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</si>
  <si>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</si>
  <si>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</si>
  <si>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</si>
  <si>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</si>
  <si>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</si>
  <si>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</si>
  <si>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</si>
  <si>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</si>
  <si>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30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</si>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</sst>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164" fontId="19" fillId="2" borderId="6" xfId="0" applyNumberFormat="1" applyFont="1" applyFill="1" applyBorder="1"/>
    <xf numFmtId="3" fontId="4" fillId="0" borderId="6" xfId="0" applyNumberFormat="1" applyFont="1" applyFill="1" applyBorder="1"/>
    <xf numFmtId="3" fontId="4" fillId="0" borderId="6" xfId="0" applyNumberFormat="1" applyFont="1" applyFill="1" applyBorder="1" applyAlignment="1">
      <alignment horizontal="right" wrapText="1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6"/>
  <sheetViews>
    <sheetView showGridLines="0" tabSelected="1" topLeftCell="A37" zoomScale="140" zoomScaleNormal="140" workbookViewId="0">
      <selection activeCell="H68" sqref="H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2" t="s">
        <v>2</v>
      </c>
      <c r="F9" s="123"/>
      <c r="G9" s="9">
        <f>30*0.85*0.85*250</f>
        <v>5418.75</v>
      </c>
    </row>
    <row r="10" spans="1:7" ht="15">
      <c r="A10" s="5"/>
      <c r="B10" s="10" t="s">
        <v>3</v>
      </c>
      <c r="C10" s="11" t="s">
        <v>4</v>
      </c>
      <c r="D10" s="12"/>
      <c r="E10" s="120" t="s">
        <v>5</v>
      </c>
      <c r="F10" s="121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20" t="s">
        <v>9</v>
      </c>
      <c r="F11" s="121"/>
      <c r="G11" s="115">
        <f>1450*1.19</f>
        <v>1725.5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9350053.125</v>
      </c>
    </row>
    <row r="13" spans="1:7" ht="11.25" customHeight="1">
      <c r="A13" s="5"/>
      <c r="B13" s="10" t="s">
        <v>13</v>
      </c>
      <c r="C13" s="14" t="s">
        <v>14</v>
      </c>
      <c r="D13" s="12"/>
      <c r="E13" s="120" t="s">
        <v>15</v>
      </c>
      <c r="F13" s="121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20" t="s">
        <v>19</v>
      </c>
      <c r="F14" s="121"/>
      <c r="G14" s="14" t="s">
        <v>20</v>
      </c>
    </row>
    <row r="15" spans="1:7" ht="25.5" customHeight="1">
      <c r="A15" s="5"/>
      <c r="B15" s="10" t="s">
        <v>21</v>
      </c>
      <c r="C15" s="19" t="s">
        <v>22</v>
      </c>
      <c r="D15" s="12"/>
      <c r="E15" s="126" t="s">
        <v>23</v>
      </c>
      <c r="F15" s="127"/>
      <c r="G15" s="15" t="s">
        <v>24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4" t="s">
        <v>25</v>
      </c>
      <c r="C17" s="125"/>
      <c r="D17" s="125"/>
      <c r="E17" s="125"/>
      <c r="F17" s="125"/>
      <c r="G17" s="125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26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27</v>
      </c>
      <c r="C20" s="32" t="s">
        <v>28</v>
      </c>
      <c r="D20" s="32" t="s">
        <v>29</v>
      </c>
      <c r="E20" s="32" t="s">
        <v>30</v>
      </c>
      <c r="F20" s="32" t="s">
        <v>31</v>
      </c>
      <c r="G20" s="32" t="s">
        <v>32</v>
      </c>
    </row>
    <row r="21" spans="1:11" ht="12.75" customHeight="1">
      <c r="A21" s="25"/>
      <c r="B21" s="13" t="s">
        <v>33</v>
      </c>
      <c r="C21" s="33" t="s">
        <v>34</v>
      </c>
      <c r="D21" s="34">
        <v>30</v>
      </c>
      <c r="E21" s="13" t="s">
        <v>35</v>
      </c>
      <c r="F21" s="117">
        <v>50000</v>
      </c>
      <c r="G21" s="18">
        <f>(D21*F21)</f>
        <v>1500000</v>
      </c>
    </row>
    <row r="22" spans="1:11" ht="15">
      <c r="A22" s="25"/>
      <c r="B22" s="13" t="s">
        <v>36</v>
      </c>
      <c r="C22" s="33" t="s">
        <v>34</v>
      </c>
      <c r="D22" s="34">
        <v>4</v>
      </c>
      <c r="E22" s="13" t="s">
        <v>37</v>
      </c>
      <c r="F22" s="117">
        <v>40000</v>
      </c>
      <c r="G22" s="18">
        <f>(D22*F22)</f>
        <v>160000</v>
      </c>
    </row>
    <row r="23" spans="1:11" ht="12.75" customHeight="1">
      <c r="A23" s="25"/>
      <c r="B23" s="35" t="s">
        <v>38</v>
      </c>
      <c r="C23" s="36"/>
      <c r="D23" s="36"/>
      <c r="E23" s="36"/>
      <c r="F23" s="37"/>
      <c r="G23" s="38">
        <f>SUM(G21:G22)</f>
        <v>1660000</v>
      </c>
    </row>
    <row r="24" spans="1:11" ht="12" customHeight="1">
      <c r="A24" s="2"/>
      <c r="B24" s="43"/>
      <c r="C24" s="44"/>
      <c r="D24" s="44"/>
      <c r="E24" s="44"/>
      <c r="F24" s="45"/>
      <c r="G24" s="45"/>
    </row>
    <row r="25" spans="1:11" ht="12" customHeight="1">
      <c r="A25" s="5"/>
      <c r="B25" s="39" t="s">
        <v>39</v>
      </c>
      <c r="C25" s="40"/>
      <c r="D25" s="41"/>
      <c r="E25" s="41"/>
      <c r="F25" s="42"/>
      <c r="G25" s="42"/>
    </row>
    <row r="26" spans="1:11" ht="24" customHeight="1">
      <c r="A26" s="5"/>
      <c r="B26" s="46" t="s">
        <v>40</v>
      </c>
      <c r="C26" s="46" t="s">
        <v>41</v>
      </c>
      <c r="D26" s="46" t="s">
        <v>42</v>
      </c>
      <c r="E26" s="46" t="s">
        <v>30</v>
      </c>
      <c r="F26" s="46" t="s">
        <v>31</v>
      </c>
      <c r="G26" s="46" t="s">
        <v>32</v>
      </c>
      <c r="K26" s="114"/>
    </row>
    <row r="27" spans="1:11" ht="12.75" customHeight="1">
      <c r="A27" s="25"/>
      <c r="B27" s="47" t="s">
        <v>43</v>
      </c>
      <c r="C27" s="48"/>
      <c r="D27" s="48"/>
      <c r="E27" s="48"/>
      <c r="F27" s="48"/>
      <c r="G27" s="48"/>
      <c r="K27" s="114"/>
    </row>
    <row r="28" spans="1:11" ht="12.75" customHeight="1">
      <c r="A28" s="25"/>
      <c r="B28" s="16" t="s">
        <v>44</v>
      </c>
      <c r="C28" s="49" t="s">
        <v>45</v>
      </c>
      <c r="D28" s="50">
        <f>2/4</f>
        <v>0.5</v>
      </c>
      <c r="E28" s="49" t="s">
        <v>46</v>
      </c>
      <c r="F28" s="116">
        <v>1600000</v>
      </c>
      <c r="G28" s="51">
        <f>(D28*F28)</f>
        <v>800000</v>
      </c>
      <c r="K28" s="114"/>
    </row>
    <row r="29" spans="1:11" ht="12.75" customHeight="1">
      <c r="A29" s="25"/>
      <c r="B29" s="16" t="s">
        <v>47</v>
      </c>
      <c r="C29" s="49" t="s">
        <v>48</v>
      </c>
      <c r="D29" s="50">
        <v>250</v>
      </c>
      <c r="E29" s="49" t="s">
        <v>49</v>
      </c>
      <c r="F29" s="116">
        <v>15000</v>
      </c>
      <c r="G29" s="51">
        <f>(D29*F29)</f>
        <v>3750000</v>
      </c>
      <c r="I29" s="1">
        <f>550*0.04</f>
        <v>22</v>
      </c>
    </row>
    <row r="30" spans="1:11" ht="12.75" customHeight="1">
      <c r="A30" s="25"/>
      <c r="B30" s="52" t="s">
        <v>39</v>
      </c>
      <c r="C30" s="53"/>
      <c r="D30" s="17"/>
      <c r="E30" s="53"/>
      <c r="F30" s="51"/>
      <c r="G30" s="51"/>
      <c r="I30" s="1">
        <f>1*30*60</f>
        <v>1800</v>
      </c>
    </row>
    <row r="31" spans="1:11" ht="12.75" customHeight="1">
      <c r="A31" s="25"/>
      <c r="B31" s="16" t="s">
        <v>50</v>
      </c>
      <c r="C31" s="49" t="s">
        <v>28</v>
      </c>
      <c r="D31" s="50">
        <v>25</v>
      </c>
      <c r="E31" s="49" t="s">
        <v>37</v>
      </c>
      <c r="F31" s="116">
        <v>3100</v>
      </c>
      <c r="G31" s="51">
        <f>(D31*F31)</f>
        <v>77500</v>
      </c>
      <c r="I31" s="1">
        <f>+I30*0.3</f>
        <v>540</v>
      </c>
    </row>
    <row r="32" spans="1:11" ht="12.75" customHeight="1">
      <c r="A32" s="25"/>
      <c r="B32" s="16" t="s">
        <v>51</v>
      </c>
      <c r="C32" s="49" t="s">
        <v>52</v>
      </c>
      <c r="D32" s="50">
        <v>1</v>
      </c>
      <c r="E32" s="49" t="s">
        <v>53</v>
      </c>
      <c r="F32" s="116">
        <v>56000</v>
      </c>
      <c r="G32" s="51">
        <f>(D32*F32)</f>
        <v>56000</v>
      </c>
    </row>
    <row r="33" spans="1:7" ht="12.75" customHeight="1">
      <c r="A33" s="25"/>
      <c r="B33" s="16" t="s">
        <v>54</v>
      </c>
      <c r="C33" s="49" t="s">
        <v>55</v>
      </c>
      <c r="D33" s="50">
        <v>0.5</v>
      </c>
      <c r="E33" s="49" t="s">
        <v>56</v>
      </c>
      <c r="F33" s="116">
        <v>75200</v>
      </c>
      <c r="G33" s="51">
        <f>(D33*F33)</f>
        <v>37600</v>
      </c>
    </row>
    <row r="34" spans="1:7" ht="13.5" customHeight="1">
      <c r="A34" s="5"/>
      <c r="B34" s="54" t="s">
        <v>57</v>
      </c>
      <c r="C34" s="55"/>
      <c r="D34" s="55"/>
      <c r="E34" s="55"/>
      <c r="F34" s="56"/>
      <c r="G34" s="57">
        <f>SUM(G27:G33)</f>
        <v>4721100</v>
      </c>
    </row>
    <row r="35" spans="1:7" ht="12" customHeight="1">
      <c r="A35" s="2"/>
      <c r="B35" s="74"/>
      <c r="C35" s="74"/>
      <c r="D35" s="74"/>
      <c r="E35" s="74"/>
      <c r="F35" s="75"/>
      <c r="G35" s="75"/>
    </row>
    <row r="36" spans="1:7" ht="12" customHeight="1">
      <c r="A36" s="71"/>
      <c r="B36" s="76" t="s">
        <v>58</v>
      </c>
      <c r="C36" s="77"/>
      <c r="D36" s="77"/>
      <c r="E36" s="77"/>
      <c r="F36" s="77"/>
      <c r="G36" s="78">
        <f>G23+G34</f>
        <v>6381100</v>
      </c>
    </row>
    <row r="37" spans="1:7" ht="12" customHeight="1">
      <c r="A37" s="71"/>
      <c r="B37" s="79" t="s">
        <v>59</v>
      </c>
      <c r="C37" s="59"/>
      <c r="D37" s="59"/>
      <c r="E37" s="59"/>
      <c r="F37" s="59"/>
      <c r="G37" s="80">
        <f>G36*0.05</f>
        <v>319055</v>
      </c>
    </row>
    <row r="38" spans="1:7" ht="12" customHeight="1">
      <c r="A38" s="71"/>
      <c r="B38" s="81" t="s">
        <v>60</v>
      </c>
      <c r="C38" s="58"/>
      <c r="D38" s="58"/>
      <c r="E38" s="58"/>
      <c r="F38" s="58"/>
      <c r="G38" s="82">
        <f>G37+G36</f>
        <v>6700155</v>
      </c>
    </row>
    <row r="39" spans="1:7" ht="12" customHeight="1">
      <c r="A39" s="71"/>
      <c r="B39" s="79" t="s">
        <v>61</v>
      </c>
      <c r="C39" s="59"/>
      <c r="D39" s="59"/>
      <c r="E39" s="59"/>
      <c r="F39" s="59"/>
      <c r="G39" s="80">
        <f>G12</f>
        <v>9350053.125</v>
      </c>
    </row>
    <row r="40" spans="1:7" ht="12" customHeight="1">
      <c r="A40" s="71"/>
      <c r="B40" s="83" t="s">
        <v>62</v>
      </c>
      <c r="C40" s="84"/>
      <c r="D40" s="84"/>
      <c r="E40" s="84"/>
      <c r="F40" s="84"/>
      <c r="G40" s="85">
        <f>G39-G38</f>
        <v>2649898.125</v>
      </c>
    </row>
    <row r="41" spans="1:7" ht="12" customHeight="1">
      <c r="A41" s="71"/>
      <c r="B41" s="72" t="s">
        <v>63</v>
      </c>
      <c r="C41" s="73"/>
      <c r="D41" s="73"/>
      <c r="E41" s="73"/>
      <c r="F41" s="73"/>
      <c r="G41" s="68"/>
    </row>
    <row r="42" spans="1:7" ht="12.75" customHeight="1" thickBot="1">
      <c r="A42" s="71"/>
      <c r="B42" s="86"/>
      <c r="C42" s="73"/>
      <c r="D42" s="73"/>
      <c r="E42" s="73"/>
      <c r="F42" s="73"/>
      <c r="G42" s="68"/>
    </row>
    <row r="43" spans="1:7" ht="12" customHeight="1">
      <c r="A43" s="71"/>
      <c r="B43" s="97" t="s">
        <v>64</v>
      </c>
      <c r="C43" s="98"/>
      <c r="D43" s="98"/>
      <c r="E43" s="98"/>
      <c r="F43" s="99"/>
      <c r="G43" s="68"/>
    </row>
    <row r="44" spans="1:7" ht="12" customHeight="1">
      <c r="A44" s="71"/>
      <c r="B44" s="100" t="s">
        <v>65</v>
      </c>
      <c r="C44" s="70"/>
      <c r="D44" s="70"/>
      <c r="E44" s="70"/>
      <c r="F44" s="101"/>
      <c r="G44" s="68"/>
    </row>
    <row r="45" spans="1:7" ht="12" customHeight="1">
      <c r="A45" s="71"/>
      <c r="B45" s="100" t="s">
        <v>66</v>
      </c>
      <c r="C45" s="70"/>
      <c r="D45" s="70"/>
      <c r="E45" s="70"/>
      <c r="F45" s="101"/>
      <c r="G45" s="68"/>
    </row>
    <row r="46" spans="1:7" ht="12" customHeight="1">
      <c r="A46" s="71"/>
      <c r="B46" s="100" t="s">
        <v>67</v>
      </c>
      <c r="C46" s="70"/>
      <c r="D46" s="70"/>
      <c r="E46" s="70"/>
      <c r="F46" s="101"/>
      <c r="G46" s="68"/>
    </row>
    <row r="47" spans="1:7" ht="12" customHeight="1">
      <c r="A47" s="71"/>
      <c r="B47" s="100" t="s">
        <v>68</v>
      </c>
      <c r="C47" s="70"/>
      <c r="D47" s="70"/>
      <c r="E47" s="70"/>
      <c r="F47" s="101"/>
      <c r="G47" s="68"/>
    </row>
    <row r="48" spans="1:7" ht="12" customHeight="1">
      <c r="A48" s="71"/>
      <c r="B48" s="100" t="s">
        <v>69</v>
      </c>
      <c r="C48" s="70"/>
      <c r="D48" s="70"/>
      <c r="E48" s="70"/>
      <c r="F48" s="101"/>
      <c r="G48" s="68"/>
    </row>
    <row r="49" spans="1:7" ht="12" customHeight="1">
      <c r="A49" s="71"/>
      <c r="B49" s="100" t="s">
        <v>70</v>
      </c>
      <c r="C49" s="70"/>
      <c r="D49" s="114"/>
      <c r="E49" s="70"/>
      <c r="F49" s="101"/>
      <c r="G49" s="68"/>
    </row>
    <row r="50" spans="1:7" ht="12.75" customHeight="1" thickBot="1">
      <c r="A50" s="71"/>
      <c r="B50" s="102" t="s">
        <v>71</v>
      </c>
      <c r="C50" s="103"/>
      <c r="D50" s="103"/>
      <c r="E50" s="103"/>
      <c r="F50" s="104"/>
      <c r="G50" s="68"/>
    </row>
    <row r="51" spans="1:7" ht="12.75" customHeight="1">
      <c r="A51" s="71"/>
      <c r="D51" s="70"/>
      <c r="E51" s="70"/>
      <c r="F51" s="70"/>
      <c r="G51" s="68"/>
    </row>
    <row r="52" spans="1:7" ht="15" customHeight="1" thickBot="1">
      <c r="A52" s="71"/>
      <c r="B52" s="118" t="s">
        <v>72</v>
      </c>
      <c r="C52" s="119"/>
      <c r="D52" s="95"/>
      <c r="E52" s="61"/>
      <c r="F52" s="61"/>
      <c r="G52" s="68"/>
    </row>
    <row r="53" spans="1:7" ht="12" customHeight="1">
      <c r="A53" s="71"/>
      <c r="B53" s="88" t="s">
        <v>73</v>
      </c>
      <c r="C53" s="62" t="s">
        <v>74</v>
      </c>
      <c r="D53" s="89" t="s">
        <v>75</v>
      </c>
      <c r="E53" s="61"/>
      <c r="F53" s="61"/>
      <c r="G53" s="68"/>
    </row>
    <row r="54" spans="1:7" ht="12" customHeight="1">
      <c r="A54" s="71"/>
      <c r="B54" s="90" t="s">
        <v>76</v>
      </c>
      <c r="C54" s="63">
        <f>G23</f>
        <v>1660000</v>
      </c>
      <c r="D54" s="91">
        <f>(C54/C60)</f>
        <v>0.24775546237363166</v>
      </c>
      <c r="E54" s="61"/>
      <c r="F54" s="61"/>
      <c r="G54" s="68"/>
    </row>
    <row r="55" spans="1:7" ht="12" customHeight="1">
      <c r="A55" s="71"/>
      <c r="B55" s="90" t="s">
        <v>77</v>
      </c>
      <c r="C55" s="64">
        <v>0</v>
      </c>
      <c r="D55" s="91">
        <v>0</v>
      </c>
      <c r="E55" s="61"/>
      <c r="F55" s="61"/>
      <c r="G55" s="68"/>
    </row>
    <row r="56" spans="1:7" ht="12" customHeight="1">
      <c r="A56" s="71"/>
      <c r="B56" s="90" t="s">
        <v>78</v>
      </c>
      <c r="C56" s="63">
        <v>0</v>
      </c>
      <c r="D56" s="91">
        <f>(C56/C60)</f>
        <v>0</v>
      </c>
      <c r="E56" s="61"/>
      <c r="F56" s="61"/>
      <c r="G56" s="68"/>
    </row>
    <row r="57" spans="1:7" ht="12" customHeight="1">
      <c r="A57" s="71"/>
      <c r="B57" s="90" t="s">
        <v>40</v>
      </c>
      <c r="C57" s="63">
        <f>G34</f>
        <v>4721100</v>
      </c>
      <c r="D57" s="91">
        <f>(C57/C60)</f>
        <v>0.70462549000732078</v>
      </c>
      <c r="E57" s="61"/>
      <c r="F57" s="61"/>
      <c r="G57" s="68"/>
    </row>
    <row r="58" spans="1:7" ht="12" customHeight="1">
      <c r="A58" s="71"/>
      <c r="B58" s="90" t="s">
        <v>79</v>
      </c>
      <c r="C58" s="65">
        <v>0</v>
      </c>
      <c r="D58" s="91">
        <f>(C58/C60)</f>
        <v>0</v>
      </c>
      <c r="E58" s="67"/>
      <c r="F58" s="67"/>
      <c r="G58" s="68"/>
    </row>
    <row r="59" spans="1:7" ht="12" customHeight="1">
      <c r="A59" s="71"/>
      <c r="B59" s="90" t="s">
        <v>80</v>
      </c>
      <c r="C59" s="65">
        <f>G37</f>
        <v>319055</v>
      </c>
      <c r="D59" s="91">
        <f>(C59/C60)</f>
        <v>4.7619047619047616E-2</v>
      </c>
      <c r="E59" s="67"/>
      <c r="F59" s="67"/>
      <c r="G59" s="68"/>
    </row>
    <row r="60" spans="1:7" ht="12.75" customHeight="1" thickBot="1">
      <c r="A60" s="71"/>
      <c r="B60" s="92" t="s">
        <v>81</v>
      </c>
      <c r="C60" s="93">
        <f>SUM(C54:C59)</f>
        <v>6700155</v>
      </c>
      <c r="D60" s="94">
        <f>SUM(D54:D59)</f>
        <v>1</v>
      </c>
      <c r="E60" s="67"/>
      <c r="F60" s="67"/>
      <c r="G60" s="68"/>
    </row>
    <row r="61" spans="1:7" ht="12" customHeight="1">
      <c r="A61" s="71"/>
      <c r="B61" s="86"/>
      <c r="C61" s="73"/>
      <c r="D61" s="73"/>
      <c r="E61" s="73"/>
      <c r="F61" s="73"/>
      <c r="G61" s="68"/>
    </row>
    <row r="62" spans="1:7" ht="12.75" customHeight="1">
      <c r="A62" s="71"/>
      <c r="B62" s="87"/>
      <c r="C62" s="73"/>
      <c r="D62" s="73"/>
      <c r="E62" s="73"/>
      <c r="F62" s="73"/>
      <c r="G62" s="68"/>
    </row>
    <row r="63" spans="1:7" ht="12" customHeight="1" thickBot="1">
      <c r="A63" s="60"/>
      <c r="B63" s="106"/>
      <c r="C63" s="107" t="s">
        <v>82</v>
      </c>
      <c r="D63" s="108"/>
      <c r="E63" s="109"/>
      <c r="F63" s="66"/>
      <c r="G63" s="68"/>
    </row>
    <row r="64" spans="1:7" ht="12" customHeight="1">
      <c r="A64" s="71"/>
      <c r="B64" s="110" t="s">
        <v>83</v>
      </c>
      <c r="C64" s="111">
        <v>5200</v>
      </c>
      <c r="D64" s="111">
        <v>5419</v>
      </c>
      <c r="E64" s="112">
        <v>5600</v>
      </c>
      <c r="F64" s="105"/>
      <c r="G64" s="69"/>
    </row>
    <row r="65" spans="1:7" ht="12.75" customHeight="1" thickBot="1">
      <c r="A65" s="71"/>
      <c r="B65" s="92" t="s">
        <v>84</v>
      </c>
      <c r="C65" s="93">
        <f>(G38/C64)</f>
        <v>1288.4913461538461</v>
      </c>
      <c r="D65" s="93">
        <f>(G38/D64)</f>
        <v>1236.4190810112566</v>
      </c>
      <c r="E65" s="113">
        <f>(G38/E64)</f>
        <v>1196.45625</v>
      </c>
      <c r="F65" s="105"/>
      <c r="G65" s="69"/>
    </row>
    <row r="66" spans="1:7" ht="15.6" customHeight="1">
      <c r="A66" s="71"/>
      <c r="B66" s="96" t="s">
        <v>85</v>
      </c>
      <c r="C66" s="70"/>
      <c r="D66" s="70"/>
      <c r="E66" s="70"/>
      <c r="F66" s="70"/>
      <c r="G66" s="70"/>
    </row>
  </sheetData>
  <mergeCells count="8">
    <mergeCell ref="B52:C5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d1f5529c19cabc0e7a2b728b29746a21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ddb85a775210537966bb308e61d2a0c8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35402-93BA-4FF5-8449-CAA3FA6B8973}"/>
</file>

<file path=customXml/itemProps2.xml><?xml version="1.0" encoding="utf-8"?>
<ds:datastoreItem xmlns:ds="http://schemas.openxmlformats.org/officeDocument/2006/customXml" ds:itemID="{7A59EDC6-456D-4493-8449-74BC206BC30E}"/>
</file>

<file path=customXml/itemProps3.xml><?xml version="1.0" encoding="utf-8"?>
<ds:datastoreItem xmlns:ds="http://schemas.openxmlformats.org/officeDocument/2006/customXml" ds:itemID="{1C473880-A8C6-4FBF-BEDF-5C7A42919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2023-03-28T15:37:04Z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