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I\"/>
    </mc:Choice>
  </mc:AlternateContent>
  <bookViews>
    <workbookView xWindow="0" yWindow="0" windowWidth="20325" windowHeight="9435"/>
  </bookViews>
  <sheets>
    <sheet name="BOVINOS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42" i="1" l="1"/>
  <c r="G49" i="1" l="1"/>
  <c r="G57" i="1"/>
  <c r="G58" i="1"/>
  <c r="G56" i="1"/>
  <c r="G12" i="1"/>
  <c r="G59" i="1" l="1"/>
  <c r="G47" i="1"/>
  <c r="G48" i="1"/>
  <c r="G50" i="1"/>
  <c r="G51" i="1"/>
  <c r="G46" i="1"/>
  <c r="G22" i="1"/>
  <c r="G23" i="1"/>
  <c r="G24" i="1"/>
  <c r="G25" i="1"/>
  <c r="G26" i="1"/>
  <c r="G27" i="1"/>
  <c r="G28" i="1"/>
  <c r="G29" i="1"/>
  <c r="G30" i="1"/>
  <c r="G31" i="1"/>
  <c r="G21" i="1"/>
  <c r="G52" i="1" l="1"/>
  <c r="C81" i="1" s="1"/>
  <c r="C80" i="1"/>
  <c r="C78" i="1"/>
  <c r="C82" i="1"/>
  <c r="C79" i="1" l="1"/>
  <c r="G64" i="1"/>
  <c r="G61" i="1" l="1"/>
  <c r="G62" i="1" s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<sst xmlns="http://schemas.openxmlformats.org/spreadsheetml/2006/main" count="159" uniqueCount="113">
  <si>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</si>
  <si>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</si>
  <si>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</si>
  <si>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</si>
  <si>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</si>
  <si>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</si>
  <si>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</si>
  <si>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</si>
  <si>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</si>
  <si>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</si>
  <si>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</si>
  <si>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</si>
  <si>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</si>
  <si>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</si>
  <si>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</si>
  <si>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</si>
  <si>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</si>
  <si>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</si>
  <si>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</si>
  <si>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</si>
  <si>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</si>
  <si>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</si>
  <si>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</si>
  <si>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</si>
  <si>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</si>
  <si>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</si>
  <si>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</si>
  <si>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</si>
  <si>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</si>
  <si>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</si>
  <si>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</si>
  <si>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</si>
  <si>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</si>
  <si>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</si>
  <si>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</si>
  <si>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</si>
  <si>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</si>
  <si>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</si>
  <si>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</si>
  <si>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</si>
  <si>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</si>
  <si>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</si>
  <si>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</si>
  <si>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</si>
  <si>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</si>
  <si>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</si>
  <si>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</si>
  <si>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</si>
  <si>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</si>
  <si>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</si>
  <si>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</si>
  <si>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</si>
  <si>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</si>
  <si>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</si>
  <si>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</si>
  <si>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</si>
  <si>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</si>
  <si>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PRECIO ESPERADO ($/Unidades)</t>
  </si>
  <si>
    <t xml:space="preserve">BOVINOS DE CARNE </t>
  </si>
  <si>
    <t>Angus Rojo, Clavel, Hereford, criollo.</t>
  </si>
  <si>
    <t>Medio</t>
  </si>
  <si>
    <t>B. O'Higgins</t>
  </si>
  <si>
    <t>Litueche</t>
  </si>
  <si>
    <t>Litueche/Navidad</t>
  </si>
  <si>
    <t>Anual</t>
  </si>
  <si>
    <t>Mercado interno</t>
  </si>
  <si>
    <t>Sequía, heladas, pasturas naturales, incendios.</t>
  </si>
  <si>
    <t>Monitoreo sanidad del rebaño</t>
  </si>
  <si>
    <t>Areteo con DIIO</t>
  </si>
  <si>
    <t>Alimentación</t>
  </si>
  <si>
    <t>Desparasitación</t>
  </si>
  <si>
    <t>Vacunación</t>
  </si>
  <si>
    <t>Evaluación de condición corporal</t>
  </si>
  <si>
    <t>Pesaje de animales</t>
  </si>
  <si>
    <t>Registros</t>
  </si>
  <si>
    <t>Evaluación de toros</t>
  </si>
  <si>
    <t>Selección y desecho</t>
  </si>
  <si>
    <t>Enero-Diciembre</t>
  </si>
  <si>
    <t>Marzo y Septiembre</t>
  </si>
  <si>
    <t>Marzo-Abril</t>
  </si>
  <si>
    <t>Marzo-Febrero</t>
  </si>
  <si>
    <t xml:space="preserve">Agosto </t>
  </si>
  <si>
    <t>Antiparasitario</t>
  </si>
  <si>
    <t>Vacunas</t>
  </si>
  <si>
    <t>Alimentación con subproductos (guano de pollo)</t>
  </si>
  <si>
    <t>Medicamentos emergencias</t>
  </si>
  <si>
    <t>Aretes</t>
  </si>
  <si>
    <t>ml</t>
  </si>
  <si>
    <t>global</t>
  </si>
  <si>
    <t>ha</t>
  </si>
  <si>
    <t>caja</t>
  </si>
  <si>
    <t>Marzo-Agosto</t>
  </si>
  <si>
    <t>Mayo-Junio</t>
  </si>
  <si>
    <t>anual</t>
  </si>
  <si>
    <t>Marzo y Octubre</t>
  </si>
  <si>
    <t>Servicio análisis parasitario</t>
  </si>
  <si>
    <t>c/u</t>
  </si>
  <si>
    <t>Traslados internos</t>
  </si>
  <si>
    <t>Agosto-Noviembre</t>
  </si>
  <si>
    <t>Costo de venta (2 %)</t>
  </si>
  <si>
    <t>gl</t>
  </si>
  <si>
    <t>COSTOS DIRECTOS DE PRODUCCIÓN POR PLANTEL DE 15 VACAS (INCLUYE IVA)</t>
  </si>
  <si>
    <t>$/Plantel Bovino</t>
  </si>
  <si>
    <t>Alimentación Pradera Suplementaria (avena Vicia Fardos)</t>
  </si>
  <si>
    <t>Rendimiento  (Terneros/Plantel)</t>
  </si>
  <si>
    <t>ESCENARIOS COSTO UNITARIO  ($/UA Terneros crianza por plantel)</t>
  </si>
  <si>
    <t>Costo unitario ($/ternero) (*)</t>
  </si>
  <si>
    <t>RENDIMIENTO (Kg/Terneros Plantel)</t>
  </si>
  <si>
    <t>N/A</t>
  </si>
  <si>
    <t>Evaluación de hembras para encaste</t>
  </si>
  <si>
    <t>Octubre-Noviembre</t>
  </si>
  <si>
    <t>Agosto-Marzo</t>
  </si>
  <si>
    <t>Abril-Septiembre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</si>
</sst>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7" formatCode="#,##0.0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17" fillId="0" borderId="17"/>
    <xf numFmtId="0" fontId="1" fillId="0" borderId="17"/>
    <xf numFmtId="41" fontId="18" fillId="0" borderId="0" applyFont="0" applyFill="0" applyBorder="0" applyAlignment="0" applyProtection="0"/>
  </cellStyleXfs>
  <cellXfs count="13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0" fontId="6" fillId="2" borderId="6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13" fillId="6" borderId="17" xfId="0" applyFont="1" applyFill="1" applyBorder="1" applyAlignment="1"/>
    <xf numFmtId="3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13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49" fontId="11" fillId="7" borderId="21" xfId="0" applyNumberFormat="1" applyFont="1" applyFill="1" applyBorder="1" applyAlignment="1">
      <alignment vertical="center"/>
    </xf>
    <xf numFmtId="49" fontId="11" fillId="2" borderId="23" xfId="0" applyNumberFormat="1" applyFont="1" applyFill="1" applyBorder="1" applyAlignment="1">
      <alignment vertical="center"/>
    </xf>
    <xf numFmtId="9" fontId="13" fillId="2" borderId="24" xfId="0" applyNumberFormat="1" applyFont="1" applyFill="1" applyBorder="1" applyAlignment="1"/>
    <xf numFmtId="49" fontId="11" fillId="7" borderId="25" xfId="0" applyNumberFormat="1" applyFont="1" applyFill="1" applyBorder="1" applyAlignment="1">
      <alignment vertical="center"/>
    </xf>
    <xf numFmtId="165" fontId="11" fillId="7" borderId="26" xfId="0" applyNumberFormat="1" applyFont="1" applyFill="1" applyBorder="1" applyAlignment="1">
      <alignment vertical="center"/>
    </xf>
    <xf numFmtId="9" fontId="11" fillId="7" borderId="27" xfId="0" applyNumberFormat="1" applyFont="1" applyFill="1" applyBorder="1" applyAlignment="1">
      <alignment vertical="center"/>
    </xf>
    <xf numFmtId="0" fontId="13" fillId="8" borderId="30" xfId="0" applyFont="1" applyFill="1" applyBorder="1" applyAlignment="1"/>
    <xf numFmtId="0" fontId="13" fillId="2" borderId="17" xfId="0" applyFont="1" applyFill="1" applyBorder="1" applyAlignment="1">
      <alignment vertical="center"/>
    </xf>
    <xf numFmtId="49" fontId="13" fillId="2" borderId="17" xfId="0" applyNumberFormat="1" applyFont="1" applyFill="1" applyBorder="1" applyAlignment="1">
      <alignment vertical="center"/>
    </xf>
    <xf numFmtId="49" fontId="11" fillId="2" borderId="31" xfId="0" applyNumberFormat="1" applyFont="1" applyFill="1" applyBorder="1" applyAlignment="1">
      <alignment vertical="center"/>
    </xf>
    <xf numFmtId="0" fontId="13" fillId="2" borderId="32" xfId="0" applyFont="1" applyFill="1" applyBorder="1" applyAlignment="1"/>
    <xf numFmtId="0" fontId="13" fillId="2" borderId="33" xfId="0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0" fontId="13" fillId="2" borderId="35" xfId="0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0" fontId="13" fillId="2" borderId="37" xfId="0" applyFont="1" applyFill="1" applyBorder="1" applyAlignment="1"/>
    <xf numFmtId="0" fontId="13" fillId="2" borderId="38" xfId="0" applyFont="1" applyFill="1" applyBorder="1" applyAlignment="1"/>
    <xf numFmtId="0" fontId="11" fillId="6" borderId="17" xfId="0" applyFont="1" applyFill="1" applyBorder="1" applyAlignment="1">
      <alignment vertical="center"/>
    </xf>
    <xf numFmtId="49" fontId="11" fillId="7" borderId="39" xfId="0" applyNumberFormat="1" applyFont="1" applyFill="1" applyBorder="1" applyAlignment="1">
      <alignment vertical="center"/>
    </xf>
    <xf numFmtId="165" fontId="11" fillId="7" borderId="27" xfId="0" applyNumberFormat="1" applyFont="1" applyFill="1" applyBorder="1" applyAlignment="1">
      <alignment vertical="center"/>
    </xf>
    <xf numFmtId="49" fontId="2" fillId="3" borderId="4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3" fontId="3" fillId="2" borderId="20" xfId="0" applyNumberFormat="1" applyFont="1" applyFill="1" applyBorder="1" applyAlignment="1">
      <alignment horizontal="right"/>
    </xf>
    <xf numFmtId="164" fontId="2" fillId="2" borderId="17" xfId="0" applyNumberFormat="1" applyFont="1" applyFill="1" applyBorder="1" applyAlignment="1">
      <alignment horizontal="right" vertical="center"/>
    </xf>
    <xf numFmtId="164" fontId="15" fillId="2" borderId="17" xfId="0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3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/>
    <xf numFmtId="0" fontId="3" fillId="2" borderId="43" xfId="0" applyFont="1" applyFill="1" applyBorder="1" applyAlignment="1"/>
    <xf numFmtId="0" fontId="3" fillId="2" borderId="43" xfId="0" applyFont="1" applyFill="1" applyBorder="1" applyAlignment="1">
      <alignment horizontal="center"/>
    </xf>
    <xf numFmtId="3" fontId="3" fillId="2" borderId="43" xfId="0" applyNumberFormat="1" applyFont="1" applyFill="1" applyBorder="1" applyAlignment="1"/>
    <xf numFmtId="3" fontId="3" fillId="2" borderId="43" xfId="0" applyNumberFormat="1" applyFont="1" applyFill="1" applyBorder="1" applyAlignment="1">
      <alignment horizontal="right"/>
    </xf>
    <xf numFmtId="3" fontId="11" fillId="7" borderId="40" xfId="0" applyNumberFormat="1" applyFont="1" applyFill="1" applyBorder="1" applyAlignment="1">
      <alignment vertical="center"/>
    </xf>
    <xf numFmtId="49" fontId="11" fillId="7" borderId="18" xfId="0" applyNumberFormat="1" applyFont="1" applyFill="1" applyBorder="1" applyAlignment="1">
      <alignment horizontal="center" vertical="center"/>
    </xf>
    <xf numFmtId="49" fontId="13" fillId="7" borderId="22" xfId="0" applyNumberFormat="1" applyFont="1" applyFill="1" applyBorder="1" applyAlignment="1">
      <alignment horizontal="center"/>
    </xf>
    <xf numFmtId="0" fontId="0" fillId="2" borderId="47" xfId="0" applyFont="1" applyFill="1" applyBorder="1" applyAlignment="1">
      <alignment horizontal="right"/>
    </xf>
    <xf numFmtId="0" fontId="3" fillId="2" borderId="48" xfId="0" applyFont="1" applyFill="1" applyBorder="1" applyAlignment="1">
      <alignment horizontal="right" wrapText="1"/>
    </xf>
    <xf numFmtId="0" fontId="0" fillId="2" borderId="47" xfId="0" applyFont="1" applyFill="1" applyBorder="1" applyAlignment="1"/>
    <xf numFmtId="0" fontId="3" fillId="2" borderId="48" xfId="0" applyFont="1" applyFill="1" applyBorder="1" applyAlignment="1">
      <alignment wrapText="1"/>
    </xf>
    <xf numFmtId="49" fontId="2" fillId="3" borderId="49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/>
    <xf numFmtId="49" fontId="4" fillId="3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/>
    <xf numFmtId="49" fontId="16" fillId="8" borderId="44" xfId="0" applyNumberFormat="1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49" fontId="16" fillId="8" borderId="28" xfId="0" applyNumberFormat="1" applyFont="1" applyFill="1" applyBorder="1" applyAlignment="1">
      <alignment vertical="center"/>
    </xf>
    <xf numFmtId="0" fontId="11" fillId="8" borderId="29" xfId="0" applyFont="1" applyFill="1" applyBorder="1" applyAlignment="1">
      <alignment vertical="center"/>
    </xf>
    <xf numFmtId="49" fontId="2" fillId="5" borderId="50" xfId="0" applyNumberFormat="1" applyFont="1" applyFill="1" applyBorder="1" applyAlignment="1">
      <alignment vertical="center"/>
    </xf>
    <xf numFmtId="0" fontId="2" fillId="5" borderId="51" xfId="0" applyFont="1" applyFill="1" applyBorder="1" applyAlignment="1">
      <alignment vertical="center"/>
    </xf>
    <xf numFmtId="164" fontId="2" fillId="5" borderId="52" xfId="0" applyNumberFormat="1" applyFont="1" applyFill="1" applyBorder="1" applyAlignment="1">
      <alignment vertical="center"/>
    </xf>
    <xf numFmtId="49" fontId="2" fillId="3" borderId="5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54" xfId="0" applyNumberFormat="1" applyFont="1" applyFill="1" applyBorder="1" applyAlignment="1">
      <alignment vertical="center"/>
    </xf>
    <xf numFmtId="49" fontId="2" fillId="5" borderId="53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54" xfId="0" applyNumberFormat="1" applyFont="1" applyFill="1" applyBorder="1" applyAlignment="1">
      <alignment vertical="center"/>
    </xf>
    <xf numFmtId="49" fontId="2" fillId="5" borderId="55" xfId="0" applyNumberFormat="1" applyFont="1" applyFill="1" applyBorder="1" applyAlignment="1">
      <alignment vertical="center"/>
    </xf>
    <xf numFmtId="0" fontId="8" fillId="5" borderId="56" xfId="0" applyFont="1" applyFill="1" applyBorder="1" applyAlignment="1">
      <alignment vertical="center"/>
    </xf>
    <xf numFmtId="164" fontId="2" fillId="9" borderId="57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/>
    <xf numFmtId="167" fontId="5" fillId="2" borderId="5" xfId="0" applyNumberFormat="1" applyFont="1" applyFill="1" applyBorder="1" applyAlignment="1"/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2" fillId="3" borderId="58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right"/>
    </xf>
    <xf numFmtId="0" fontId="4" fillId="4" borderId="5" xfId="0" applyFont="1" applyFill="1" applyBorder="1" applyAlignment="1">
      <alignment wrapText="1"/>
    </xf>
    <xf numFmtId="3" fontId="3" fillId="2" borderId="5" xfId="0" applyNumberFormat="1" applyFont="1" applyFill="1" applyBorder="1" applyAlignment="1"/>
    <xf numFmtId="49" fontId="5" fillId="2" borderId="58" xfId="0" applyNumberFormat="1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/>
    <xf numFmtId="3" fontId="5" fillId="2" borderId="5" xfId="0" applyNumberFormat="1" applyFont="1" applyFill="1" applyBorder="1" applyAlignment="1">
      <alignment horizontal="right" wrapText="1"/>
    </xf>
    <xf numFmtId="14" fontId="5" fillId="2" borderId="5" xfId="0" applyNumberFormat="1" applyFont="1" applyFill="1" applyBorder="1" applyAlignment="1">
      <alignment horizontal="right"/>
    </xf>
    <xf numFmtId="0" fontId="5" fillId="2" borderId="5" xfId="0" applyFont="1" applyFill="1" applyBorder="1" applyAlignment="1"/>
    <xf numFmtId="41" fontId="5" fillId="2" borderId="5" xfId="3" applyFont="1" applyFill="1" applyBorder="1" applyAlignment="1"/>
  </cellXfs>
  <cellStyles count="4">
    <cellStyle name="Millares [0]" xfId="3" builtinId="6"/>
    <cellStyle name="Normal" xfId="0" builtinId="0"/>
    <cellStyle name="Normal 2" xfId="1"/>
    <cellStyle name="Normal 4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200024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B1" workbookViewId="0">
      <selection activeCell="E85" sqref="E85"/>
    </sheetView>
  </sheetViews>
  <sheetFormatPr baseColWidth="10" defaultColWidth="10.85546875" defaultRowHeight="11.25" customHeight="1"/>
  <cols>
    <col min="1" max="1" width="15.5703125" style="1" customWidth="1"/>
    <col min="2" max="2" width="35.5703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76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66"/>
    </row>
    <row r="2" spans="1:7" ht="15" customHeight="1">
      <c r="A2" s="2"/>
      <c r="B2" s="2"/>
      <c r="C2" s="2"/>
      <c r="D2" s="2"/>
      <c r="E2" s="2"/>
      <c r="F2" s="2"/>
      <c r="G2" s="66"/>
    </row>
    <row r="3" spans="1:7" ht="15" customHeight="1">
      <c r="A3" s="2"/>
      <c r="B3" s="2"/>
      <c r="C3" s="2"/>
      <c r="D3" s="2"/>
      <c r="E3" s="2"/>
      <c r="F3" s="2"/>
      <c r="G3" s="66"/>
    </row>
    <row r="4" spans="1:7" ht="15" customHeight="1">
      <c r="A4" s="2"/>
      <c r="B4" s="2"/>
      <c r="C4" s="2"/>
      <c r="D4" s="2"/>
      <c r="E4" s="2"/>
      <c r="F4" s="2"/>
      <c r="G4" s="66"/>
    </row>
    <row r="5" spans="1:7" ht="15" customHeight="1">
      <c r="A5" s="2"/>
      <c r="B5" s="2"/>
      <c r="C5" s="2"/>
      <c r="D5" s="2"/>
      <c r="E5" s="2"/>
      <c r="F5" s="2"/>
      <c r="G5" s="66"/>
    </row>
    <row r="6" spans="1:7" ht="15" customHeight="1">
      <c r="A6" s="2"/>
      <c r="B6" s="2"/>
      <c r="C6" s="2"/>
      <c r="D6" s="2"/>
      <c r="E6" s="2"/>
      <c r="F6" s="2"/>
      <c r="G6" s="66"/>
    </row>
    <row r="7" spans="1:7" ht="15" customHeight="1">
      <c r="A7" s="2"/>
      <c r="B7" s="2"/>
      <c r="C7" s="2"/>
      <c r="D7" s="2"/>
      <c r="E7" s="2"/>
      <c r="F7" s="2"/>
      <c r="G7" s="66"/>
    </row>
    <row r="8" spans="1:7" ht="15" customHeight="1">
      <c r="A8" s="2"/>
      <c r="B8" s="88"/>
      <c r="C8" s="3"/>
      <c r="D8" s="2"/>
      <c r="E8" s="3"/>
      <c r="F8" s="3"/>
      <c r="G8" s="86"/>
    </row>
    <row r="9" spans="1:7" ht="17.25" customHeight="1">
      <c r="A9" s="38"/>
      <c r="B9" s="120" t="s">
        <v>0</v>
      </c>
      <c r="C9" s="121" t="s">
        <v>58</v>
      </c>
      <c r="D9" s="5"/>
      <c r="E9" s="93" t="s">
        <v>107</v>
      </c>
      <c r="F9" s="122"/>
      <c r="G9" s="123">
        <v>4500</v>
      </c>
    </row>
    <row r="10" spans="1:7" ht="33.75" customHeight="1">
      <c r="A10" s="38"/>
      <c r="B10" s="124" t="s">
        <v>1</v>
      </c>
      <c r="C10" s="125" t="s">
        <v>59</v>
      </c>
      <c r="D10" s="6"/>
      <c r="E10" s="94" t="s">
        <v>2</v>
      </c>
      <c r="F10" s="126"/>
      <c r="G10" s="127" t="s">
        <v>64</v>
      </c>
    </row>
    <row r="11" spans="1:7" ht="18" customHeight="1">
      <c r="A11" s="38"/>
      <c r="B11" s="124" t="s">
        <v>3</v>
      </c>
      <c r="C11" s="127" t="s">
        <v>60</v>
      </c>
      <c r="D11" s="6"/>
      <c r="E11" s="94" t="s">
        <v>57</v>
      </c>
      <c r="F11" s="126"/>
      <c r="G11" s="133">
        <v>2220</v>
      </c>
    </row>
    <row r="12" spans="1:7" ht="17.25" customHeight="1">
      <c r="A12" s="38"/>
      <c r="B12" s="124" t="s">
        <v>4</v>
      </c>
      <c r="C12" s="128" t="s">
        <v>61</v>
      </c>
      <c r="D12" s="6"/>
      <c r="E12" s="92" t="s">
        <v>5</v>
      </c>
      <c r="F12" s="129"/>
      <c r="G12" s="130">
        <f>G9*G11</f>
        <v>9990000</v>
      </c>
    </row>
    <row r="13" spans="1:7" ht="16.5" customHeight="1">
      <c r="A13" s="38"/>
      <c r="B13" s="124" t="s">
        <v>6</v>
      </c>
      <c r="C13" s="127" t="s">
        <v>62</v>
      </c>
      <c r="D13" s="6"/>
      <c r="E13" s="94" t="s">
        <v>7</v>
      </c>
      <c r="F13" s="126"/>
      <c r="G13" s="127" t="s">
        <v>65</v>
      </c>
    </row>
    <row r="14" spans="1:7" ht="13.5" customHeight="1">
      <c r="A14" s="38"/>
      <c r="B14" s="124" t="s">
        <v>8</v>
      </c>
      <c r="C14" s="127" t="s">
        <v>63</v>
      </c>
      <c r="D14" s="6"/>
      <c r="E14" s="94" t="s">
        <v>9</v>
      </c>
      <c r="F14" s="126"/>
      <c r="G14" s="127" t="s">
        <v>64</v>
      </c>
    </row>
    <row r="15" spans="1:7" ht="51.75" customHeight="1">
      <c r="A15" s="38"/>
      <c r="B15" s="124" t="s">
        <v>10</v>
      </c>
      <c r="C15" s="131">
        <v>44927</v>
      </c>
      <c r="D15" s="6"/>
      <c r="E15" s="95" t="s">
        <v>11</v>
      </c>
      <c r="F15" s="132"/>
      <c r="G15" s="128" t="s">
        <v>66</v>
      </c>
    </row>
    <row r="16" spans="1:7" ht="12" customHeight="1">
      <c r="A16" s="2"/>
      <c r="B16" s="89"/>
      <c r="C16" s="7"/>
      <c r="D16" s="8"/>
      <c r="E16" s="9"/>
      <c r="F16" s="9"/>
      <c r="G16" s="87"/>
    </row>
    <row r="17" spans="1:7" ht="12" customHeight="1">
      <c r="A17" s="10"/>
      <c r="B17" s="118" t="s">
        <v>101</v>
      </c>
      <c r="C17" s="119"/>
      <c r="D17" s="119"/>
      <c r="E17" s="119"/>
      <c r="F17" s="119"/>
      <c r="G17" s="119"/>
    </row>
    <row r="18" spans="1:7" ht="12" customHeight="1">
      <c r="A18" s="2"/>
      <c r="B18" s="11"/>
      <c r="C18" s="12"/>
      <c r="D18" s="12"/>
      <c r="E18" s="12"/>
      <c r="F18" s="13"/>
      <c r="G18" s="67"/>
    </row>
    <row r="19" spans="1:7" ht="12" customHeight="1">
      <c r="A19" s="4"/>
      <c r="B19" s="14" t="s">
        <v>12</v>
      </c>
      <c r="C19" s="15"/>
      <c r="D19" s="16"/>
      <c r="E19" s="16"/>
      <c r="F19" s="16"/>
      <c r="G19" s="68"/>
    </row>
    <row r="20" spans="1:7" ht="24" customHeight="1">
      <c r="A20" s="10"/>
      <c r="B20" s="90" t="s">
        <v>13</v>
      </c>
      <c r="C20" s="17" t="s">
        <v>14</v>
      </c>
      <c r="D20" s="90" t="s">
        <v>15</v>
      </c>
      <c r="E20" s="90" t="s">
        <v>16</v>
      </c>
      <c r="F20" s="17" t="s">
        <v>17</v>
      </c>
      <c r="G20" s="17" t="s">
        <v>18</v>
      </c>
    </row>
    <row r="21" spans="1:7" ht="12.75" customHeight="1">
      <c r="A21" s="10"/>
      <c r="B21" s="91" t="s">
        <v>67</v>
      </c>
      <c r="C21" s="113" t="s">
        <v>19</v>
      </c>
      <c r="D21" s="114">
        <v>3</v>
      </c>
      <c r="E21" s="18" t="s">
        <v>77</v>
      </c>
      <c r="F21" s="115">
        <v>30000</v>
      </c>
      <c r="G21" s="114">
        <f>D21*F21</f>
        <v>90000</v>
      </c>
    </row>
    <row r="22" spans="1:7" ht="12.75" customHeight="1">
      <c r="A22" s="10"/>
      <c r="B22" s="91" t="s">
        <v>68</v>
      </c>
      <c r="C22" s="113" t="s">
        <v>19</v>
      </c>
      <c r="D22" s="114">
        <v>1.5</v>
      </c>
      <c r="E22" s="18" t="s">
        <v>77</v>
      </c>
      <c r="F22" s="115">
        <v>30000</v>
      </c>
      <c r="G22" s="114">
        <f t="shared" ref="G22:G31" si="0">D22*F22</f>
        <v>45000</v>
      </c>
    </row>
    <row r="23" spans="1:7" ht="12.75" customHeight="1">
      <c r="A23" s="10"/>
      <c r="B23" s="91" t="s">
        <v>69</v>
      </c>
      <c r="C23" s="113" t="s">
        <v>19</v>
      </c>
      <c r="D23" s="114">
        <v>40</v>
      </c>
      <c r="E23" s="18" t="s">
        <v>112</v>
      </c>
      <c r="F23" s="115">
        <v>30000</v>
      </c>
      <c r="G23" s="114">
        <f t="shared" si="0"/>
        <v>1200000</v>
      </c>
    </row>
    <row r="24" spans="1:7" ht="12.75" customHeight="1">
      <c r="A24" s="10"/>
      <c r="B24" s="91" t="s">
        <v>70</v>
      </c>
      <c r="C24" s="113" t="s">
        <v>19</v>
      </c>
      <c r="D24" s="114">
        <v>2</v>
      </c>
      <c r="E24" s="18" t="s">
        <v>78</v>
      </c>
      <c r="F24" s="115">
        <v>30000</v>
      </c>
      <c r="G24" s="114">
        <f t="shared" si="0"/>
        <v>60000</v>
      </c>
    </row>
    <row r="25" spans="1:7" ht="12.75" customHeight="1">
      <c r="A25" s="10"/>
      <c r="B25" s="91" t="s">
        <v>71</v>
      </c>
      <c r="C25" s="113" t="s">
        <v>19</v>
      </c>
      <c r="D25" s="114">
        <v>2</v>
      </c>
      <c r="E25" s="18" t="s">
        <v>78</v>
      </c>
      <c r="F25" s="115">
        <v>30000</v>
      </c>
      <c r="G25" s="114">
        <f t="shared" si="0"/>
        <v>60000</v>
      </c>
    </row>
    <row r="26" spans="1:7" ht="12.75" customHeight="1">
      <c r="A26" s="10"/>
      <c r="B26" s="91" t="s">
        <v>72</v>
      </c>
      <c r="C26" s="113" t="s">
        <v>19</v>
      </c>
      <c r="D26" s="114">
        <v>1.5</v>
      </c>
      <c r="E26" s="18" t="s">
        <v>94</v>
      </c>
      <c r="F26" s="115">
        <v>30000</v>
      </c>
      <c r="G26" s="114">
        <f t="shared" si="0"/>
        <v>45000</v>
      </c>
    </row>
    <row r="27" spans="1:7" ht="12.75" customHeight="1">
      <c r="A27" s="10"/>
      <c r="B27" s="91" t="s">
        <v>73</v>
      </c>
      <c r="C27" s="113" t="s">
        <v>19</v>
      </c>
      <c r="D27" s="114">
        <v>0.75</v>
      </c>
      <c r="E27" s="18" t="s">
        <v>79</v>
      </c>
      <c r="F27" s="115">
        <v>30000</v>
      </c>
      <c r="G27" s="114">
        <f t="shared" si="0"/>
        <v>22500</v>
      </c>
    </row>
    <row r="28" spans="1:7" ht="12.75" customHeight="1">
      <c r="A28" s="10"/>
      <c r="B28" s="91" t="s">
        <v>74</v>
      </c>
      <c r="C28" s="113" t="s">
        <v>19</v>
      </c>
      <c r="D28" s="114">
        <v>0.75</v>
      </c>
      <c r="E28" s="18" t="s">
        <v>80</v>
      </c>
      <c r="F28" s="115">
        <v>30000</v>
      </c>
      <c r="G28" s="114">
        <f t="shared" si="0"/>
        <v>22500</v>
      </c>
    </row>
    <row r="29" spans="1:7" ht="12.75" customHeight="1">
      <c r="A29" s="10"/>
      <c r="B29" s="91" t="s">
        <v>75</v>
      </c>
      <c r="C29" s="113" t="s">
        <v>19</v>
      </c>
      <c r="D29" s="114">
        <v>0.75</v>
      </c>
      <c r="E29" s="18" t="s">
        <v>81</v>
      </c>
      <c r="F29" s="115">
        <v>30000</v>
      </c>
      <c r="G29" s="114">
        <f t="shared" si="0"/>
        <v>22500</v>
      </c>
    </row>
    <row r="30" spans="1:7" ht="12.75" customHeight="1">
      <c r="A30" s="10"/>
      <c r="B30" s="91" t="s">
        <v>109</v>
      </c>
      <c r="C30" s="113" t="s">
        <v>19</v>
      </c>
      <c r="D30" s="114">
        <v>0.75</v>
      </c>
      <c r="E30" s="18" t="s">
        <v>81</v>
      </c>
      <c r="F30" s="115">
        <v>30000</v>
      </c>
      <c r="G30" s="114">
        <f t="shared" si="0"/>
        <v>22500</v>
      </c>
    </row>
    <row r="31" spans="1:7" ht="12.75" customHeight="1">
      <c r="A31" s="10"/>
      <c r="B31" s="91" t="s">
        <v>76</v>
      </c>
      <c r="C31" s="113" t="s">
        <v>19</v>
      </c>
      <c r="D31" s="114">
        <v>0.75</v>
      </c>
      <c r="E31" s="18" t="s">
        <v>110</v>
      </c>
      <c r="F31" s="115">
        <v>30000</v>
      </c>
      <c r="G31" s="114">
        <f t="shared" si="0"/>
        <v>22500</v>
      </c>
    </row>
    <row r="32" spans="1:7" ht="12.75" customHeight="1">
      <c r="A32" s="4"/>
      <c r="B32" s="31" t="s">
        <v>20</v>
      </c>
      <c r="C32" s="32"/>
      <c r="D32" s="32"/>
      <c r="E32" s="32"/>
      <c r="F32" s="116"/>
      <c r="G32" s="117">
        <f>SUM(G21:G31)</f>
        <v>1612500</v>
      </c>
    </row>
    <row r="33" spans="1:7" ht="12" customHeight="1">
      <c r="A33" s="2"/>
      <c r="B33" s="11"/>
      <c r="C33" s="13"/>
      <c r="D33" s="13"/>
      <c r="E33" s="13"/>
      <c r="F33" s="19"/>
      <c r="G33" s="69"/>
    </row>
    <row r="34" spans="1:7" ht="12" customHeight="1">
      <c r="A34" s="4"/>
      <c r="B34" s="20" t="s">
        <v>21</v>
      </c>
      <c r="C34" s="21"/>
      <c r="D34" s="22"/>
      <c r="E34" s="22"/>
      <c r="F34" s="23"/>
      <c r="G34" s="70"/>
    </row>
    <row r="35" spans="1:7" ht="24" customHeight="1">
      <c r="A35" s="4"/>
      <c r="B35" s="24" t="s">
        <v>13</v>
      </c>
      <c r="C35" s="25" t="s">
        <v>14</v>
      </c>
      <c r="D35" s="25" t="s">
        <v>15</v>
      </c>
      <c r="E35" s="24" t="s">
        <v>55</v>
      </c>
      <c r="F35" s="25" t="s">
        <v>17</v>
      </c>
      <c r="G35" s="24" t="s">
        <v>18</v>
      </c>
    </row>
    <row r="36" spans="1:7" ht="12.75" customHeight="1">
      <c r="A36" s="10"/>
      <c r="B36" s="91" t="s">
        <v>108</v>
      </c>
      <c r="C36" s="113" t="s">
        <v>55</v>
      </c>
      <c r="D36" s="114" t="s">
        <v>55</v>
      </c>
      <c r="E36" s="18" t="s">
        <v>55</v>
      </c>
      <c r="F36" s="115" t="s">
        <v>55</v>
      </c>
      <c r="G36" s="114"/>
    </row>
    <row r="37" spans="1:7" ht="12.75" customHeight="1">
      <c r="A37" s="4"/>
      <c r="B37" s="31" t="s">
        <v>22</v>
      </c>
      <c r="C37" s="32"/>
      <c r="D37" s="32"/>
      <c r="E37" s="32"/>
      <c r="F37" s="116"/>
      <c r="G37" s="117"/>
    </row>
    <row r="38" spans="1:7" ht="12" customHeight="1">
      <c r="A38" s="2"/>
      <c r="B38" s="26"/>
      <c r="C38" s="27"/>
      <c r="D38" s="27"/>
      <c r="E38" s="27"/>
      <c r="F38" s="28"/>
      <c r="G38" s="71"/>
    </row>
    <row r="39" spans="1:7" ht="12" customHeight="1">
      <c r="A39" s="4"/>
      <c r="B39" s="20" t="s">
        <v>23</v>
      </c>
      <c r="C39" s="21"/>
      <c r="D39" s="22"/>
      <c r="E39" s="22"/>
      <c r="F39" s="23"/>
      <c r="G39" s="70"/>
    </row>
    <row r="40" spans="1:7" ht="24" customHeight="1">
      <c r="A40" s="4"/>
      <c r="B40" s="29" t="s">
        <v>13</v>
      </c>
      <c r="C40" s="29" t="s">
        <v>14</v>
      </c>
      <c r="D40" s="29" t="s">
        <v>15</v>
      </c>
      <c r="E40" s="29" t="s">
        <v>16</v>
      </c>
      <c r="F40" s="30" t="s">
        <v>17</v>
      </c>
      <c r="G40" s="29" t="s">
        <v>18</v>
      </c>
    </row>
    <row r="41" spans="1:7" ht="12.75" customHeight="1">
      <c r="A41" s="10"/>
      <c r="B41" s="91" t="s">
        <v>108</v>
      </c>
      <c r="C41" s="113"/>
      <c r="D41" s="114"/>
      <c r="E41" s="18"/>
      <c r="F41" s="115"/>
      <c r="G41" s="114"/>
    </row>
    <row r="42" spans="1:7" ht="12.75" customHeight="1">
      <c r="A42" s="4"/>
      <c r="B42" s="31" t="s">
        <v>24</v>
      </c>
      <c r="C42" s="32"/>
      <c r="D42" s="32"/>
      <c r="E42" s="32"/>
      <c r="F42" s="116"/>
      <c r="G42" s="117">
        <f>G41</f>
        <v>0</v>
      </c>
    </row>
    <row r="43" spans="1:7" ht="12" customHeight="1">
      <c r="A43" s="2"/>
      <c r="B43" s="26"/>
      <c r="C43" s="27"/>
      <c r="D43" s="27"/>
      <c r="E43" s="27"/>
      <c r="F43" s="28"/>
      <c r="G43" s="71"/>
    </row>
    <row r="44" spans="1:7" ht="12" customHeight="1">
      <c r="A44" s="4"/>
      <c r="B44" s="20" t="s">
        <v>25</v>
      </c>
      <c r="C44" s="21"/>
      <c r="D44" s="22"/>
      <c r="E44" s="22"/>
      <c r="F44" s="23"/>
      <c r="G44" s="70"/>
    </row>
    <row r="45" spans="1:7" ht="24" customHeight="1">
      <c r="A45" s="4"/>
      <c r="B45" s="77" t="s">
        <v>26</v>
      </c>
      <c r="C45" s="65" t="s">
        <v>27</v>
      </c>
      <c r="D45" s="65" t="s">
        <v>28</v>
      </c>
      <c r="E45" s="77" t="s">
        <v>16</v>
      </c>
      <c r="F45" s="65" t="s">
        <v>17</v>
      </c>
      <c r="G45" s="77" t="s">
        <v>18</v>
      </c>
    </row>
    <row r="46" spans="1:7" ht="12.75" customHeight="1">
      <c r="A46" s="10"/>
      <c r="B46" s="91" t="s">
        <v>82</v>
      </c>
      <c r="C46" s="113" t="s">
        <v>87</v>
      </c>
      <c r="D46" s="114">
        <v>1000</v>
      </c>
      <c r="E46" s="18" t="s">
        <v>94</v>
      </c>
      <c r="F46" s="115">
        <v>125</v>
      </c>
      <c r="G46" s="114">
        <f>D46*F46</f>
        <v>125000</v>
      </c>
    </row>
    <row r="47" spans="1:7" ht="12.75" customHeight="1">
      <c r="A47" s="10"/>
      <c r="B47" s="91" t="s">
        <v>83</v>
      </c>
      <c r="C47" s="113" t="s">
        <v>87</v>
      </c>
      <c r="D47" s="114">
        <v>500</v>
      </c>
      <c r="E47" s="18" t="s">
        <v>94</v>
      </c>
      <c r="F47" s="115">
        <v>95</v>
      </c>
      <c r="G47" s="114">
        <f t="shared" ref="G47:G51" si="1">D47*F47</f>
        <v>47500</v>
      </c>
    </row>
    <row r="48" spans="1:7" ht="12.75" customHeight="1">
      <c r="A48" s="10"/>
      <c r="B48" s="91" t="s">
        <v>84</v>
      </c>
      <c r="C48" s="113" t="s">
        <v>56</v>
      </c>
      <c r="D48" s="114">
        <v>30000</v>
      </c>
      <c r="E48" s="18" t="s">
        <v>91</v>
      </c>
      <c r="F48" s="115">
        <v>25</v>
      </c>
      <c r="G48" s="114">
        <f t="shared" si="1"/>
        <v>750000</v>
      </c>
    </row>
    <row r="49" spans="1:7" ht="12.75" customHeight="1">
      <c r="A49" s="10"/>
      <c r="B49" s="91" t="s">
        <v>103</v>
      </c>
      <c r="C49" s="113" t="s">
        <v>89</v>
      </c>
      <c r="D49" s="114">
        <v>2</v>
      </c>
      <c r="E49" s="18" t="s">
        <v>92</v>
      </c>
      <c r="F49" s="115">
        <v>1501343</v>
      </c>
      <c r="G49" s="114">
        <f>D49*F49</f>
        <v>3002686</v>
      </c>
    </row>
    <row r="50" spans="1:7" ht="12.75" customHeight="1">
      <c r="A50" s="10"/>
      <c r="B50" s="91" t="s">
        <v>85</v>
      </c>
      <c r="C50" s="113" t="s">
        <v>88</v>
      </c>
      <c r="D50" s="114">
        <v>5</v>
      </c>
      <c r="E50" s="18" t="s">
        <v>77</v>
      </c>
      <c r="F50" s="115">
        <v>7500</v>
      </c>
      <c r="G50" s="114">
        <f t="shared" si="1"/>
        <v>37500</v>
      </c>
    </row>
    <row r="51" spans="1:7" ht="12.75" customHeight="1">
      <c r="A51" s="10"/>
      <c r="B51" s="91" t="s">
        <v>86</v>
      </c>
      <c r="C51" s="113" t="s">
        <v>90</v>
      </c>
      <c r="D51" s="114">
        <v>1</v>
      </c>
      <c r="E51" s="18" t="s">
        <v>93</v>
      </c>
      <c r="F51" s="115">
        <v>65000</v>
      </c>
      <c r="G51" s="114">
        <f t="shared" si="1"/>
        <v>65000</v>
      </c>
    </row>
    <row r="52" spans="1:7" ht="12.75" customHeight="1">
      <c r="A52" s="4"/>
      <c r="B52" s="31" t="s">
        <v>29</v>
      </c>
      <c r="C52" s="32"/>
      <c r="D52" s="32"/>
      <c r="E52" s="32"/>
      <c r="F52" s="116"/>
      <c r="G52" s="117">
        <f>G46+G47+G48+G49+G50+G51</f>
        <v>4027686</v>
      </c>
    </row>
    <row r="53" spans="1:7" ht="12" customHeight="1">
      <c r="A53" s="2"/>
      <c r="B53" s="78"/>
      <c r="C53" s="79"/>
      <c r="D53" s="79"/>
      <c r="E53" s="80"/>
      <c r="F53" s="81"/>
      <c r="G53" s="82"/>
    </row>
    <row r="54" spans="1:7" ht="12" customHeight="1">
      <c r="A54" s="4"/>
      <c r="B54" s="20" t="s">
        <v>30</v>
      </c>
      <c r="C54" s="21"/>
      <c r="D54" s="22"/>
      <c r="E54" s="22"/>
      <c r="F54" s="23"/>
      <c r="G54" s="70"/>
    </row>
    <row r="55" spans="1:7" ht="24" customHeight="1">
      <c r="A55" s="4"/>
      <c r="B55" s="77" t="s">
        <v>31</v>
      </c>
      <c r="C55" s="65" t="s">
        <v>27</v>
      </c>
      <c r="D55" s="65" t="s">
        <v>28</v>
      </c>
      <c r="E55" s="77" t="s">
        <v>16</v>
      </c>
      <c r="F55" s="65" t="s">
        <v>17</v>
      </c>
      <c r="G55" s="77" t="s">
        <v>18</v>
      </c>
    </row>
    <row r="56" spans="1:7" ht="12.75" customHeight="1">
      <c r="A56" s="10"/>
      <c r="B56" s="91" t="s">
        <v>95</v>
      </c>
      <c r="C56" s="113" t="s">
        <v>96</v>
      </c>
      <c r="D56" s="114">
        <v>2</v>
      </c>
      <c r="E56" s="18" t="s">
        <v>111</v>
      </c>
      <c r="F56" s="115">
        <v>12000</v>
      </c>
      <c r="G56" s="114">
        <f>+D56*F56</f>
        <v>24000</v>
      </c>
    </row>
    <row r="57" spans="1:7" ht="12.75" customHeight="1">
      <c r="A57" s="10"/>
      <c r="B57" s="91" t="s">
        <v>97</v>
      </c>
      <c r="C57" s="113" t="s">
        <v>96</v>
      </c>
      <c r="D57" s="114">
        <v>4</v>
      </c>
      <c r="E57" s="18" t="s">
        <v>98</v>
      </c>
      <c r="F57" s="115">
        <v>35000</v>
      </c>
      <c r="G57" s="114">
        <f t="shared" ref="G57:G58" si="2">+D57*F57</f>
        <v>140000</v>
      </c>
    </row>
    <row r="58" spans="1:7" ht="12.75" customHeight="1">
      <c r="A58" s="10"/>
      <c r="B58" s="91" t="s">
        <v>99</v>
      </c>
      <c r="C58" s="113" t="s">
        <v>100</v>
      </c>
      <c r="D58" s="114">
        <v>4500</v>
      </c>
      <c r="E58" s="18" t="s">
        <v>77</v>
      </c>
      <c r="F58" s="115">
        <v>34</v>
      </c>
      <c r="G58" s="114">
        <f t="shared" si="2"/>
        <v>153000</v>
      </c>
    </row>
    <row r="59" spans="1:7" ht="12.75" customHeight="1">
      <c r="A59" s="4"/>
      <c r="B59" s="31" t="s">
        <v>32</v>
      </c>
      <c r="C59" s="32"/>
      <c r="D59" s="32"/>
      <c r="E59" s="32"/>
      <c r="F59" s="116"/>
      <c r="G59" s="117">
        <f>+G56+G57+G58</f>
        <v>317000</v>
      </c>
    </row>
    <row r="60" spans="1:7" ht="12" customHeight="1">
      <c r="A60" s="2"/>
      <c r="B60" s="41"/>
      <c r="C60" s="41"/>
      <c r="D60" s="41"/>
      <c r="E60" s="41"/>
      <c r="F60" s="42"/>
      <c r="G60" s="72"/>
    </row>
    <row r="61" spans="1:7" ht="12" customHeight="1">
      <c r="A61" s="38"/>
      <c r="B61" s="101" t="s">
        <v>33</v>
      </c>
      <c r="C61" s="102"/>
      <c r="D61" s="102"/>
      <c r="E61" s="102"/>
      <c r="F61" s="102"/>
      <c r="G61" s="103">
        <f>G32+G37+G42+G52+G59</f>
        <v>5957186</v>
      </c>
    </row>
    <row r="62" spans="1:7" ht="12" customHeight="1">
      <c r="A62" s="38"/>
      <c r="B62" s="104" t="s">
        <v>34</v>
      </c>
      <c r="C62" s="105"/>
      <c r="D62" s="105"/>
      <c r="E62" s="105"/>
      <c r="F62" s="105"/>
      <c r="G62" s="106">
        <f>G61*0.05</f>
        <v>297859.3</v>
      </c>
    </row>
    <row r="63" spans="1:7" ht="12" customHeight="1">
      <c r="A63" s="38"/>
      <c r="B63" s="107" t="s">
        <v>35</v>
      </c>
      <c r="C63" s="108"/>
      <c r="D63" s="108"/>
      <c r="E63" s="108"/>
      <c r="F63" s="108"/>
      <c r="G63" s="109">
        <f>G62+G61</f>
        <v>6255045.2999999998</v>
      </c>
    </row>
    <row r="64" spans="1:7" ht="12" customHeight="1">
      <c r="A64" s="38"/>
      <c r="B64" s="104" t="s">
        <v>36</v>
      </c>
      <c r="C64" s="105"/>
      <c r="D64" s="105"/>
      <c r="E64" s="105"/>
      <c r="F64" s="105"/>
      <c r="G64" s="106">
        <f>G12</f>
        <v>9990000</v>
      </c>
    </row>
    <row r="65" spans="1:7" ht="12" customHeight="1">
      <c r="A65" s="38"/>
      <c r="B65" s="110" t="s">
        <v>37</v>
      </c>
      <c r="C65" s="111"/>
      <c r="D65" s="111"/>
      <c r="E65" s="111"/>
      <c r="F65" s="111"/>
      <c r="G65" s="112">
        <f>G64-G63</f>
        <v>3734954.7</v>
      </c>
    </row>
    <row r="66" spans="1:7" ht="12" customHeight="1">
      <c r="A66" s="38"/>
      <c r="B66" s="39" t="s">
        <v>38</v>
      </c>
      <c r="C66" s="40"/>
      <c r="D66" s="40"/>
      <c r="E66" s="40"/>
      <c r="F66" s="40"/>
      <c r="G66" s="73"/>
    </row>
    <row r="67" spans="1:7" ht="12.75" customHeight="1" thickBot="1">
      <c r="A67" s="38"/>
      <c r="B67" s="43"/>
      <c r="C67" s="40"/>
      <c r="D67" s="40"/>
      <c r="E67" s="40"/>
      <c r="F67" s="40"/>
      <c r="G67" s="73"/>
    </row>
    <row r="68" spans="1:7" ht="12" customHeight="1">
      <c r="A68" s="38"/>
      <c r="B68" s="54" t="s">
        <v>39</v>
      </c>
      <c r="C68" s="55"/>
      <c r="D68" s="55"/>
      <c r="E68" s="55"/>
      <c r="F68" s="56"/>
      <c r="G68" s="73"/>
    </row>
    <row r="69" spans="1:7" ht="12" customHeight="1">
      <c r="A69" s="38"/>
      <c r="B69" s="57" t="s">
        <v>40</v>
      </c>
      <c r="C69" s="37"/>
      <c r="D69" s="37"/>
      <c r="E69" s="37"/>
      <c r="F69" s="58"/>
      <c r="G69" s="73"/>
    </row>
    <row r="70" spans="1:7" ht="12" customHeight="1">
      <c r="A70" s="38"/>
      <c r="B70" s="57" t="s">
        <v>41</v>
      </c>
      <c r="C70" s="37"/>
      <c r="D70" s="37"/>
      <c r="E70" s="37"/>
      <c r="F70" s="58"/>
      <c r="G70" s="73"/>
    </row>
    <row r="71" spans="1:7" ht="12" customHeight="1">
      <c r="A71" s="38"/>
      <c r="B71" s="57" t="s">
        <v>42</v>
      </c>
      <c r="C71" s="37"/>
      <c r="D71" s="37"/>
      <c r="E71" s="37"/>
      <c r="F71" s="58"/>
      <c r="G71" s="73"/>
    </row>
    <row r="72" spans="1:7" ht="12" customHeight="1">
      <c r="A72" s="38"/>
      <c r="B72" s="57" t="s">
        <v>43</v>
      </c>
      <c r="C72" s="37"/>
      <c r="D72" s="37"/>
      <c r="E72" s="37"/>
      <c r="F72" s="58"/>
      <c r="G72" s="73"/>
    </row>
    <row r="73" spans="1:7" ht="12" customHeight="1">
      <c r="A73" s="38"/>
      <c r="B73" s="57" t="s">
        <v>44</v>
      </c>
      <c r="C73" s="37"/>
      <c r="D73" s="37"/>
      <c r="E73" s="37"/>
      <c r="F73" s="58"/>
      <c r="G73" s="73"/>
    </row>
    <row r="74" spans="1:7" ht="12.75" customHeight="1" thickBot="1">
      <c r="A74" s="38"/>
      <c r="B74" s="59" t="s">
        <v>45</v>
      </c>
      <c r="C74" s="60"/>
      <c r="D74" s="60"/>
      <c r="E74" s="60"/>
      <c r="F74" s="61"/>
      <c r="G74" s="73"/>
    </row>
    <row r="75" spans="1:7" ht="12.75" customHeight="1">
      <c r="A75" s="38"/>
      <c r="B75" s="52"/>
      <c r="C75" s="37"/>
      <c r="D75" s="37"/>
      <c r="E75" s="37"/>
      <c r="F75" s="37"/>
      <c r="G75" s="73"/>
    </row>
    <row r="76" spans="1:7" ht="15" customHeight="1" thickBot="1">
      <c r="A76" s="38"/>
      <c r="B76" s="99" t="s">
        <v>46</v>
      </c>
      <c r="C76" s="100"/>
      <c r="D76" s="51"/>
      <c r="E76" s="33"/>
      <c r="F76" s="33"/>
      <c r="G76" s="73"/>
    </row>
    <row r="77" spans="1:7" ht="12" customHeight="1">
      <c r="A77" s="38"/>
      <c r="B77" s="45" t="s">
        <v>31</v>
      </c>
      <c r="C77" s="84" t="s">
        <v>102</v>
      </c>
      <c r="D77" s="85" t="s">
        <v>47</v>
      </c>
      <c r="E77" s="33"/>
      <c r="F77" s="33"/>
      <c r="G77" s="73"/>
    </row>
    <row r="78" spans="1:7" ht="12" customHeight="1">
      <c r="A78" s="38"/>
      <c r="B78" s="46" t="s">
        <v>48</v>
      </c>
      <c r="C78" s="34">
        <f>G32</f>
        <v>1612500</v>
      </c>
      <c r="D78" s="47">
        <f>(C78/C84)</f>
        <v>0.25779189800591851</v>
      </c>
      <c r="E78" s="33"/>
      <c r="F78" s="33"/>
      <c r="G78" s="73"/>
    </row>
    <row r="79" spans="1:7" ht="12" customHeight="1">
      <c r="A79" s="38"/>
      <c r="B79" s="46" t="s">
        <v>49</v>
      </c>
      <c r="C79" s="34">
        <f>G37</f>
        <v>0</v>
      </c>
      <c r="D79" s="47">
        <v>0</v>
      </c>
      <c r="E79" s="33"/>
      <c r="F79" s="33"/>
      <c r="G79" s="73"/>
    </row>
    <row r="80" spans="1:7" ht="12" customHeight="1">
      <c r="A80" s="38"/>
      <c r="B80" s="46" t="s">
        <v>50</v>
      </c>
      <c r="C80" s="34">
        <f>G42</f>
        <v>0</v>
      </c>
      <c r="D80" s="47">
        <f>(C80/C84)</f>
        <v>0</v>
      </c>
      <c r="E80" s="33"/>
      <c r="F80" s="33"/>
      <c r="G80" s="73"/>
    </row>
    <row r="81" spans="1:7" ht="12" customHeight="1">
      <c r="A81" s="38"/>
      <c r="B81" s="46" t="s">
        <v>26</v>
      </c>
      <c r="C81" s="34">
        <f>G52</f>
        <v>4027686</v>
      </c>
      <c r="D81" s="47">
        <f>(C81/C84)</f>
        <v>0.64390996496859909</v>
      </c>
      <c r="E81" s="33"/>
      <c r="F81" s="33"/>
      <c r="G81" s="73"/>
    </row>
    <row r="82" spans="1:7" ht="12" customHeight="1">
      <c r="A82" s="38"/>
      <c r="B82" s="46" t="s">
        <v>51</v>
      </c>
      <c r="C82" s="35">
        <f>G59</f>
        <v>317000</v>
      </c>
      <c r="D82" s="47">
        <f>(C82/C84)</f>
        <v>5.0679089406434834E-2</v>
      </c>
      <c r="E82" s="36"/>
      <c r="F82" s="36"/>
      <c r="G82" s="73"/>
    </row>
    <row r="83" spans="1:7" ht="12" customHeight="1">
      <c r="A83" s="38"/>
      <c r="B83" s="46" t="s">
        <v>52</v>
      </c>
      <c r="C83" s="35">
        <f>G62</f>
        <v>297859.3</v>
      </c>
      <c r="D83" s="47">
        <f>(C83/C84)</f>
        <v>4.7619047619047616E-2</v>
      </c>
      <c r="E83" s="36"/>
      <c r="F83" s="36"/>
      <c r="G83" s="73"/>
    </row>
    <row r="84" spans="1:7" ht="12.75" customHeight="1" thickBot="1">
      <c r="A84" s="38"/>
      <c r="B84" s="48" t="s">
        <v>53</v>
      </c>
      <c r="C84" s="49">
        <f>SUM(C78:C83)</f>
        <v>6255045.2999999998</v>
      </c>
      <c r="D84" s="50">
        <f>SUM(D78:D83)</f>
        <v>1</v>
      </c>
      <c r="E84" s="36"/>
      <c r="F84" s="36"/>
      <c r="G84" s="73"/>
    </row>
    <row r="85" spans="1:7" ht="12" customHeight="1">
      <c r="A85" s="38"/>
      <c r="B85" s="43"/>
      <c r="C85" s="40"/>
      <c r="D85" s="40"/>
      <c r="E85" s="40"/>
      <c r="F85" s="40"/>
      <c r="G85" s="73"/>
    </row>
    <row r="86" spans="1:7" ht="12.75" customHeight="1">
      <c r="A86" s="38"/>
      <c r="B86" s="44"/>
      <c r="C86" s="40"/>
      <c r="D86" s="40"/>
      <c r="E86" s="40"/>
      <c r="F86" s="40"/>
      <c r="G86" s="73"/>
    </row>
    <row r="87" spans="1:7" ht="12" customHeight="1" thickBot="1">
      <c r="A87" s="38"/>
      <c r="B87" s="96" t="s">
        <v>105</v>
      </c>
      <c r="C87" s="97"/>
      <c r="D87" s="97"/>
      <c r="E87" s="98"/>
      <c r="F87" s="36"/>
      <c r="G87" s="73"/>
    </row>
    <row r="88" spans="1:7" ht="12" customHeight="1">
      <c r="A88" s="38"/>
      <c r="B88" s="63" t="s">
        <v>104</v>
      </c>
      <c r="C88" s="83">
        <v>10</v>
      </c>
      <c r="D88" s="83">
        <v>15</v>
      </c>
      <c r="E88" s="83">
        <v>20</v>
      </c>
      <c r="F88" s="62"/>
      <c r="G88" s="74"/>
    </row>
    <row r="89" spans="1:7" ht="12.75" customHeight="1" thickBot="1">
      <c r="A89" s="38"/>
      <c r="B89" s="48" t="s">
        <v>106</v>
      </c>
      <c r="C89" s="49">
        <f>(G63/C88)</f>
        <v>625504.53</v>
      </c>
      <c r="D89" s="49">
        <f>(G63/D88)</f>
        <v>417003.01999999996</v>
      </c>
      <c r="E89" s="64">
        <f>(G63/E88)</f>
        <v>312752.26500000001</v>
      </c>
      <c r="F89" s="62"/>
      <c r="G89" s="74"/>
    </row>
    <row r="90" spans="1:7" ht="15.6" customHeight="1">
      <c r="A90" s="38"/>
      <c r="B90" s="53" t="s">
        <v>54</v>
      </c>
      <c r="C90" s="37"/>
      <c r="D90" s="37"/>
      <c r="E90" s="37"/>
      <c r="F90" s="37"/>
      <c r="G90" s="75"/>
    </row>
  </sheetData>
  <mergeCells count="9">
    <mergeCell ref="E9:F9"/>
    <mergeCell ref="E14:F14"/>
    <mergeCell ref="E15:F15"/>
    <mergeCell ref="B17:G17"/>
    <mergeCell ref="B87:E87"/>
    <mergeCell ref="B76:C7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2023-01-31T12:52:07Z</dcterms:modified>
</cp:coreProperties>
</file>