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-120" yWindow="-120" windowWidth="20730" windowHeight="11760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63" i="1" l="1"/>
  <c r="G62" i="1"/>
  <c r="G61" i="1"/>
  <c r="G60" i="1"/>
  <c r="G55" i="1"/>
  <c r="G54" i="1"/>
  <c r="G53" i="1"/>
  <c r="G52" i="1"/>
  <c r="G51" i="1"/>
  <c r="G50" i="1"/>
  <c r="G4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9" i="1" s="1"/>
  <c r="G40" i="1"/>
  <c r="C84" i="1" s="1"/>
  <c r="G64" i="1" l="1"/>
  <c r="C87" i="1" s="1"/>
  <c r="C83" i="1"/>
  <c r="G56" i="1"/>
  <c r="C86" i="1" s="1"/>
  <c r="G45" i="1"/>
  <c r="C85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<sst xmlns="http://schemas.openxmlformats.org/spreadsheetml/2006/main" count="172" uniqueCount="121">
  <si>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</si>
  <si>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</si>
  <si>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</si>
  <si>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</si>
  <si>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</si>
  <si>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</si>
  <si>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</si>
  <si>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</si>
  <si>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</si>
  <si>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</si>
  <si>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</si>
  <si>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</si>
  <si>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</si>
  <si>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</si>
  <si>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</si>
  <si>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</si>
  <si>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</si>
  <si>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</si>
  <si>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</si>
  <si>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</si>
  <si>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</si>
  <si>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</si>
  <si>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</si>
  <si>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</si>
  <si>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</si>
  <si>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</si>
  <si>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</si>
  <si>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</si>
  <si>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</si>
  <si>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</si>
  <si>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</si>
  <si>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</si>
  <si>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</si>
  <si>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</si>
  <si>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</si>
  <si>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</si>
  <si>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</si>
  <si>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</si>
  <si>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</si>
  <si>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</si>
  <si>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</si>
  <si>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</si>
  <si>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</si>
  <si>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</si>
  <si>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</si>
  <si>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</si>
  <si>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</si>
  <si>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</si>
  <si>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</si>
  <si>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</si>
  <si>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</si>
  <si>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</si>
  <si>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</si>
  <si>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</si>
  <si>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</si>
  <si>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</si>
  <si>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</si>
  <si>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</si>
  <si>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</si>
  <si>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</si>
  <si>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Mezcla</t>
  </si>
  <si>
    <t>RENDIMIENTO (kg/rebaño 20 animales)</t>
  </si>
  <si>
    <t>PRECIO ESPERADO ($/Kg.)</t>
  </si>
  <si>
    <t>Anual</t>
  </si>
  <si>
    <t>Enfermedad - sequia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</si>
  <si>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</si>
  <si>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</si>
  <si>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</si>
  <si>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</si>
  <si>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</si>
  <si>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</si>
  <si>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</si>
  <si>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</si>
  <si>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</si>
  <si>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Pesaje de animales</t>
  </si>
  <si>
    <t>Registros</t>
  </si>
  <si>
    <t>Marzo-Febrero</t>
  </si>
  <si>
    <t>Declaración de existencias</t>
  </si>
  <si>
    <t>Julio</t>
  </si>
  <si>
    <t>Septiembre-Julio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</si>
  <si>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</si>
  <si>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</si>
  <si>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</si>
  <si>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</si>
  <si>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</si>
  <si>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</si>
  <si>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</si>
  <si>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</si>
  <si>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</si>
  <si>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 - Septiembre</t>
  </si>
  <si>
    <t>Vacunas</t>
  </si>
  <si>
    <t>Alimentación con subproductos</t>
  </si>
  <si>
    <t>Marzo - Agosto</t>
  </si>
  <si>
    <t>Alimentación con heno</t>
  </si>
  <si>
    <t>Arriendo de talaje</t>
  </si>
  <si>
    <t>c/u</t>
  </si>
  <si>
    <t>Septiembre - Febrero</t>
  </si>
  <si>
    <t>Medicamentos emergencias</t>
  </si>
  <si>
    <t>Enero - Diciembre</t>
  </si>
  <si>
    <t>ha</t>
  </si>
  <si>
    <t xml:space="preserve">Agosto </t>
  </si>
  <si>
    <t>Traslados internos</t>
  </si>
  <si>
    <t>Agosto - Noviembre</t>
  </si>
  <si>
    <t>Aretes</t>
  </si>
  <si>
    <t>caja</t>
  </si>
  <si>
    <t>Fletes</t>
  </si>
  <si>
    <t>$</t>
  </si>
  <si>
    <t>Rendimiento (Kg.)</t>
  </si>
  <si>
    <t>ESCENARIOS COSTO UNITARIO  ($)</t>
  </si>
  <si>
    <t>Costo unitario ($/Kg.) (*)</t>
  </si>
  <si>
    <t>% de Preñez</t>
  </si>
  <si>
    <t>% de Destete</t>
  </si>
  <si>
    <t>% de Parición</t>
  </si>
  <si>
    <t>Consideraciones</t>
  </si>
  <si>
    <t>Praderas Suplementarias</t>
  </si>
  <si>
    <t>Inseminación artificial (costo incluye dosis y servicio)</t>
  </si>
  <si>
    <t>Viajes a la cordillera o cerros aledaños utilizados para talaje  (veranadas/invernadas)</t>
  </si>
  <si>
    <t>Enero 2024</t>
  </si>
  <si>
    <t>BOVINOS CARNE</t>
  </si>
  <si>
    <t>Feria  ganadera San Fernando o Melipilla</t>
  </si>
  <si>
    <t>Lolol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</si>
</sst>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  <xf numFmtId="0" fontId="1" fillId="0" borderId="19"/>
    <xf numFmtId="41" fontId="2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3" fontId="3" fillId="2" borderId="12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3" fillId="2" borderId="22" xfId="0" applyFont="1" applyFill="1" applyBorder="1"/>
    <xf numFmtId="3" fontId="3" fillId="2" borderId="22" xfId="0" applyNumberFormat="1" applyFont="1" applyFill="1" applyBorder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2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0" fontId="18" fillId="0" borderId="53" xfId="0" applyFont="1" applyFill="1" applyBorder="1" applyAlignment="1">
      <alignment horizontal="right"/>
    </xf>
    <xf numFmtId="3" fontId="12" fillId="8" borderId="51" xfId="0" applyNumberFormat="1" applyFont="1" applyFill="1" applyBorder="1" applyAlignment="1">
      <alignment vertical="center"/>
    </xf>
    <xf numFmtId="9" fontId="14" fillId="2" borderId="54" xfId="0" applyNumberFormat="1" applyFont="1" applyFill="1" applyBorder="1"/>
    <xf numFmtId="0" fontId="14" fillId="7" borderId="55" xfId="0" applyFont="1" applyFill="1" applyBorder="1"/>
    <xf numFmtId="9" fontId="14" fillId="7" borderId="56" xfId="0" applyNumberFormat="1" applyFont="1" applyFill="1" applyBorder="1"/>
    <xf numFmtId="0" fontId="14" fillId="7" borderId="57" xfId="0" applyFont="1" applyFill="1" applyBorder="1"/>
    <xf numFmtId="9" fontId="14" fillId="7" borderId="58" xfId="0" applyNumberFormat="1" applyFont="1" applyFill="1" applyBorder="1"/>
    <xf numFmtId="0" fontId="14" fillId="7" borderId="59" xfId="0" applyFont="1" applyFill="1" applyBorder="1"/>
    <xf numFmtId="9" fontId="14" fillId="7" borderId="60" xfId="0" applyNumberFormat="1" applyFont="1" applyFill="1" applyBorder="1"/>
    <xf numFmtId="17" fontId="20" fillId="10" borderId="61" xfId="2" applyNumberFormat="1" applyFont="1" applyFill="1" applyBorder="1" applyAlignment="1">
      <alignment horizontal="right"/>
    </xf>
    <xf numFmtId="0" fontId="0" fillId="2" borderId="4" xfId="0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0" fontId="5" fillId="2" borderId="4" xfId="0" applyFont="1" applyFill="1" applyBorder="1" applyAlignment="1"/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6" fillId="2" borderId="4" xfId="0" applyFont="1" applyFill="1" applyBorder="1"/>
    <xf numFmtId="0" fontId="6" fillId="0" borderId="0" xfId="0" applyNumberFormat="1" applyFont="1"/>
    <xf numFmtId="0" fontId="6" fillId="0" borderId="0" xfId="0" applyFont="1"/>
    <xf numFmtId="3" fontId="3" fillId="2" borderId="6" xfId="0" applyNumberFormat="1" applyFont="1" applyFill="1" applyBorder="1" applyAlignment="1"/>
    <xf numFmtId="0" fontId="6" fillId="2" borderId="62" xfId="0" applyFont="1" applyFill="1" applyBorder="1"/>
    <xf numFmtId="3" fontId="5" fillId="2" borderId="63" xfId="0" applyNumberFormat="1" applyFont="1" applyFill="1" applyBorder="1" applyAlignment="1">
      <alignment horizontal="right" wrapText="1"/>
    </xf>
    <xf numFmtId="49" fontId="5" fillId="0" borderId="66" xfId="0" applyNumberFormat="1" applyFont="1" applyFill="1" applyBorder="1" applyAlignment="1"/>
    <xf numFmtId="0" fontId="5" fillId="0" borderId="67" xfId="0" applyFont="1" applyFill="1" applyBorder="1" applyAlignment="1"/>
    <xf numFmtId="41" fontId="12" fillId="8" borderId="51" xfId="3" applyFont="1" applyFill="1" applyBorder="1" applyAlignment="1">
      <alignment vertical="center"/>
    </xf>
    <xf numFmtId="41" fontId="12" fillId="8" borderId="52" xfId="3" applyFont="1" applyFill="1" applyBorder="1" applyAlignment="1">
      <alignment vertical="center"/>
    </xf>
    <xf numFmtId="41" fontId="5" fillId="2" borderId="6" xfId="3" applyFont="1" applyFill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54" xfId="0" applyNumberFormat="1" applyFont="1" applyFill="1" applyBorder="1" applyAlignment="1">
      <alignment horizontal="center" vertical="center"/>
    </xf>
    <xf numFmtId="49" fontId="7" fillId="3" borderId="68" xfId="0" applyNumberFormat="1" applyFont="1" applyFill="1" applyBorder="1" applyAlignment="1">
      <alignment horizontal="center" vertical="center"/>
    </xf>
    <xf numFmtId="49" fontId="7" fillId="3" borderId="69" xfId="0" applyNumberFormat="1" applyFont="1" applyFill="1" applyBorder="1" applyAlignment="1">
      <alignment horizontal="center" vertical="center"/>
    </xf>
    <xf numFmtId="49" fontId="17" fillId="9" borderId="38" xfId="0" applyNumberFormat="1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5" fillId="2" borderId="65" xfId="0" applyNumberFormat="1" applyFont="1" applyFill="1" applyBorder="1" applyAlignment="1">
      <alignment wrapText="1"/>
    </xf>
    <xf numFmtId="0" fontId="5" fillId="2" borderId="65" xfId="0" applyFont="1" applyFill="1" applyBorder="1" applyAlignment="1">
      <alignment wrapText="1"/>
    </xf>
    <xf numFmtId="49" fontId="5" fillId="2" borderId="64" xfId="0" applyNumberFormat="1" applyFont="1" applyFill="1" applyBorder="1" applyAlignment="1">
      <alignment wrapText="1"/>
    </xf>
    <xf numFmtId="0" fontId="5" fillId="2" borderId="64" xfId="0" applyFont="1" applyFill="1" applyBorder="1" applyAlignment="1">
      <alignment wrapText="1"/>
    </xf>
    <xf numFmtId="0" fontId="22" fillId="0" borderId="53" xfId="0" applyFont="1" applyFill="1" applyBorder="1" applyAlignment="1">
      <alignment horizontal="right" wrapText="1"/>
    </xf>
  </cellXfs>
  <cellStyles count="4">
    <cellStyle name="Millares [0]" xfId="3" builtinId="6"/>
    <cellStyle name="Millares 8" xfId="1"/>
    <cellStyle name="Normal" xfId="0" builtinId="0"/>
    <cellStyle name="Normal 4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7953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7" zoomScaleNormal="100" workbookViewId="0">
      <selection activeCell="B66" sqref="B66:G70"/>
    </sheetView>
  </sheetViews>
  <sheetFormatPr baseColWidth="10" defaultColWidth="10.85546875" defaultRowHeight="11.25" customHeight="1"/>
  <cols>
    <col min="1" max="1" width="4.42578125" style="1" customWidth="1"/>
    <col min="2" max="2" width="43.7109375" style="1" customWidth="1"/>
    <col min="3" max="3" width="19.42578125" style="1" customWidth="1"/>
    <col min="4" max="4" width="9.42578125" style="1" customWidth="1"/>
    <col min="5" max="5" width="23.14062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8.5" customHeight="1">
      <c r="A9" s="5"/>
      <c r="B9" s="6" t="s">
        <v>0</v>
      </c>
      <c r="C9" s="90" t="s">
        <v>118</v>
      </c>
      <c r="D9" s="7"/>
      <c r="E9" s="120" t="s">
        <v>61</v>
      </c>
      <c r="F9" s="121"/>
      <c r="G9" s="112">
        <v>4125</v>
      </c>
    </row>
    <row r="10" spans="1:7" ht="38.25" customHeight="1">
      <c r="A10" s="5"/>
      <c r="B10" s="8" t="s">
        <v>1</v>
      </c>
      <c r="C10" s="90" t="s">
        <v>60</v>
      </c>
      <c r="D10" s="9"/>
      <c r="E10" s="122" t="s">
        <v>2</v>
      </c>
      <c r="F10" s="123"/>
      <c r="G10" s="10" t="s">
        <v>117</v>
      </c>
    </row>
    <row r="11" spans="1:7" ht="18" customHeight="1">
      <c r="A11" s="5"/>
      <c r="B11" s="8" t="s">
        <v>3</v>
      </c>
      <c r="C11" s="10" t="s">
        <v>4</v>
      </c>
      <c r="D11" s="9"/>
      <c r="E11" s="135" t="s">
        <v>62</v>
      </c>
      <c r="F11" s="136"/>
      <c r="G11" s="119">
        <v>1750</v>
      </c>
    </row>
    <row r="12" spans="1:7" ht="11.25" customHeight="1">
      <c r="A12" s="5"/>
      <c r="B12" s="8" t="s">
        <v>5</v>
      </c>
      <c r="C12" s="11" t="s">
        <v>6</v>
      </c>
      <c r="D12" s="113"/>
      <c r="E12" s="115" t="s">
        <v>7</v>
      </c>
      <c r="F12" s="116"/>
      <c r="G12" s="114">
        <f>G9*G11</f>
        <v>7218750</v>
      </c>
    </row>
    <row r="13" spans="1:7" ht="15">
      <c r="A13" s="5"/>
      <c r="B13" s="8" t="s">
        <v>8</v>
      </c>
      <c r="C13" s="137" t="s">
        <v>120</v>
      </c>
      <c r="D13" s="9"/>
      <c r="E13" s="133" t="s">
        <v>9</v>
      </c>
      <c r="F13" s="134"/>
      <c r="G13" s="10" t="s">
        <v>119</v>
      </c>
    </row>
    <row r="14" spans="1:7" ht="13.5" customHeight="1">
      <c r="A14" s="5"/>
      <c r="B14" s="8" t="s">
        <v>10</v>
      </c>
      <c r="C14" s="10" t="s">
        <v>59</v>
      </c>
      <c r="D14" s="9"/>
      <c r="E14" s="122" t="s">
        <v>11</v>
      </c>
      <c r="F14" s="123"/>
      <c r="G14" s="10" t="s">
        <v>63</v>
      </c>
    </row>
    <row r="15" spans="1:7" ht="25.5" customHeight="1">
      <c r="A15" s="5"/>
      <c r="B15" s="8" t="s">
        <v>12</v>
      </c>
      <c r="C15" s="99">
        <v>44927</v>
      </c>
      <c r="D15" s="9"/>
      <c r="E15" s="124" t="s">
        <v>13</v>
      </c>
      <c r="F15" s="125"/>
      <c r="G15" s="11" t="s">
        <v>64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255" ht="12" customHeight="1">
      <c r="A17" s="17"/>
      <c r="B17" s="126" t="s">
        <v>65</v>
      </c>
      <c r="C17" s="127"/>
      <c r="D17" s="127"/>
      <c r="E17" s="127"/>
      <c r="F17" s="127"/>
      <c r="G17" s="128"/>
    </row>
    <row r="18" spans="1:255" ht="12" customHeight="1">
      <c r="A18" s="2"/>
      <c r="B18" s="18"/>
      <c r="C18" s="19"/>
      <c r="D18" s="19"/>
      <c r="E18" s="19"/>
      <c r="F18" s="20"/>
      <c r="G18" s="20"/>
    </row>
    <row r="19" spans="1:255" s="102" customFormat="1" ht="12" customHeight="1">
      <c r="A19" s="100"/>
      <c r="B19" s="22" t="s">
        <v>14</v>
      </c>
      <c r="C19" s="23"/>
      <c r="D19" s="24"/>
      <c r="E19" s="24"/>
      <c r="F19" s="25"/>
      <c r="G19" s="25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</row>
    <row r="20" spans="1:255" s="102" customFormat="1" ht="24" customHeight="1">
      <c r="A20" s="100"/>
      <c r="B20" s="26" t="s">
        <v>15</v>
      </c>
      <c r="C20" s="27" t="s">
        <v>16</v>
      </c>
      <c r="D20" s="27" t="s">
        <v>17</v>
      </c>
      <c r="E20" s="26" t="s">
        <v>18</v>
      </c>
      <c r="F20" s="27" t="s">
        <v>19</v>
      </c>
      <c r="G20" s="26" t="s">
        <v>20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</row>
    <row r="21" spans="1:255" s="108" customFormat="1" ht="12" customHeight="1">
      <c r="A21" s="103"/>
      <c r="B21" s="104" t="s">
        <v>66</v>
      </c>
      <c r="C21" s="105" t="s">
        <v>21</v>
      </c>
      <c r="D21" s="105">
        <v>2</v>
      </c>
      <c r="E21" s="105" t="s">
        <v>67</v>
      </c>
      <c r="F21" s="106">
        <v>25000</v>
      </c>
      <c r="G21" s="106">
        <f>D21*F21</f>
        <v>50000</v>
      </c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</row>
    <row r="22" spans="1:255" s="108" customFormat="1" ht="12" customHeight="1">
      <c r="A22" s="103"/>
      <c r="B22" s="104" t="s">
        <v>68</v>
      </c>
      <c r="C22" s="105" t="s">
        <v>21</v>
      </c>
      <c r="D22" s="105">
        <v>2</v>
      </c>
      <c r="E22" s="105" t="s">
        <v>67</v>
      </c>
      <c r="F22" s="106">
        <v>25000</v>
      </c>
      <c r="G22" s="106">
        <f t="shared" ref="G22:G34" si="0">D22*F22</f>
        <v>50000</v>
      </c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</row>
    <row r="23" spans="1:255" s="108" customFormat="1" ht="12" customHeight="1">
      <c r="A23" s="103"/>
      <c r="B23" s="104" t="s">
        <v>69</v>
      </c>
      <c r="C23" s="105" t="s">
        <v>21</v>
      </c>
      <c r="D23" s="105">
        <v>46</v>
      </c>
      <c r="E23" s="105" t="s">
        <v>67</v>
      </c>
      <c r="F23" s="106">
        <v>25000</v>
      </c>
      <c r="G23" s="106">
        <f t="shared" si="0"/>
        <v>1150000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</row>
    <row r="24" spans="1:255" s="108" customFormat="1" ht="12" customHeight="1">
      <c r="A24" s="103"/>
      <c r="B24" s="104" t="s">
        <v>70</v>
      </c>
      <c r="C24" s="105" t="s">
        <v>21</v>
      </c>
      <c r="D24" s="105">
        <v>1</v>
      </c>
      <c r="E24" s="105" t="s">
        <v>71</v>
      </c>
      <c r="F24" s="106">
        <v>25000</v>
      </c>
      <c r="G24" s="106">
        <f t="shared" si="0"/>
        <v>25000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</row>
    <row r="25" spans="1:255" s="108" customFormat="1" ht="12" customHeight="1">
      <c r="A25" s="103"/>
      <c r="B25" s="104" t="s">
        <v>72</v>
      </c>
      <c r="C25" s="105" t="s">
        <v>21</v>
      </c>
      <c r="D25" s="105">
        <v>1</v>
      </c>
      <c r="E25" s="105" t="s">
        <v>71</v>
      </c>
      <c r="F25" s="106">
        <v>25000</v>
      </c>
      <c r="G25" s="106">
        <f t="shared" si="0"/>
        <v>25000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</row>
    <row r="26" spans="1:255" s="108" customFormat="1" ht="12" customHeight="1">
      <c r="A26" s="103"/>
      <c r="B26" s="104" t="s">
        <v>73</v>
      </c>
      <c r="C26" s="105" t="s">
        <v>21</v>
      </c>
      <c r="D26" s="105">
        <v>0.25</v>
      </c>
      <c r="E26" s="105" t="s">
        <v>71</v>
      </c>
      <c r="F26" s="106">
        <v>25000</v>
      </c>
      <c r="G26" s="106">
        <f t="shared" si="0"/>
        <v>6250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</row>
    <row r="27" spans="1:255" s="108" customFormat="1" ht="12" customHeight="1">
      <c r="A27" s="103"/>
      <c r="B27" s="104" t="s">
        <v>74</v>
      </c>
      <c r="C27" s="105" t="s">
        <v>21</v>
      </c>
      <c r="D27" s="105">
        <v>1</v>
      </c>
      <c r="E27" s="105" t="s">
        <v>26</v>
      </c>
      <c r="F27" s="106">
        <v>25000</v>
      </c>
      <c r="G27" s="106">
        <f t="shared" si="0"/>
        <v>25000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</row>
    <row r="28" spans="1:255" s="108" customFormat="1" ht="12" customHeight="1">
      <c r="A28" s="103"/>
      <c r="B28" s="104" t="s">
        <v>75</v>
      </c>
      <c r="C28" s="105" t="s">
        <v>21</v>
      </c>
      <c r="D28" s="105">
        <v>2</v>
      </c>
      <c r="E28" s="105" t="s">
        <v>76</v>
      </c>
      <c r="F28" s="106">
        <v>25000</v>
      </c>
      <c r="G28" s="106">
        <f t="shared" si="0"/>
        <v>50000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</row>
    <row r="29" spans="1:255" s="108" customFormat="1" ht="12" customHeight="1">
      <c r="A29" s="103"/>
      <c r="B29" s="104" t="s">
        <v>77</v>
      </c>
      <c r="C29" s="105" t="s">
        <v>21</v>
      </c>
      <c r="D29" s="105">
        <v>1</v>
      </c>
      <c r="E29" s="105" t="s">
        <v>78</v>
      </c>
      <c r="F29" s="106">
        <v>25000</v>
      </c>
      <c r="G29" s="106">
        <f t="shared" si="0"/>
        <v>25000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</row>
    <row r="30" spans="1:255" s="108" customFormat="1" ht="12" customHeight="1">
      <c r="A30" s="103"/>
      <c r="B30" s="104" t="s">
        <v>116</v>
      </c>
      <c r="C30" s="105" t="s">
        <v>21</v>
      </c>
      <c r="D30" s="105">
        <v>10</v>
      </c>
      <c r="E30" s="105" t="s">
        <v>79</v>
      </c>
      <c r="F30" s="106">
        <v>25000</v>
      </c>
      <c r="G30" s="106">
        <f t="shared" si="0"/>
        <v>250000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</row>
    <row r="31" spans="1:255" s="108" customFormat="1" ht="12" customHeight="1">
      <c r="A31" s="103"/>
      <c r="B31" s="104" t="s">
        <v>80</v>
      </c>
      <c r="C31" s="105" t="s">
        <v>21</v>
      </c>
      <c r="D31" s="105">
        <v>1</v>
      </c>
      <c r="E31" s="105" t="s">
        <v>81</v>
      </c>
      <c r="F31" s="106">
        <v>25000</v>
      </c>
      <c r="G31" s="106">
        <f t="shared" si="0"/>
        <v>25000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</row>
    <row r="32" spans="1:255" s="108" customFormat="1" ht="12" customHeight="1">
      <c r="A32" s="103"/>
      <c r="B32" s="104" t="s">
        <v>82</v>
      </c>
      <c r="C32" s="105" t="s">
        <v>21</v>
      </c>
      <c r="D32" s="105">
        <v>6</v>
      </c>
      <c r="E32" s="105" t="s">
        <v>81</v>
      </c>
      <c r="F32" s="106">
        <v>25000</v>
      </c>
      <c r="G32" s="106">
        <f t="shared" si="0"/>
        <v>150000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</row>
    <row r="33" spans="1:255" s="108" customFormat="1" ht="12" customHeight="1">
      <c r="A33" s="103"/>
      <c r="B33" s="104" t="s">
        <v>83</v>
      </c>
      <c r="C33" s="105" t="s">
        <v>21</v>
      </c>
      <c r="D33" s="105">
        <v>2</v>
      </c>
      <c r="E33" s="105" t="s">
        <v>84</v>
      </c>
      <c r="F33" s="106">
        <v>25000</v>
      </c>
      <c r="G33" s="106">
        <f t="shared" si="0"/>
        <v>50000</v>
      </c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</row>
    <row r="34" spans="1:255" s="108" customFormat="1" ht="12" customHeight="1">
      <c r="A34" s="103"/>
      <c r="B34" s="104" t="s">
        <v>85</v>
      </c>
      <c r="C34" s="105" t="s">
        <v>21</v>
      </c>
      <c r="D34" s="105">
        <v>2</v>
      </c>
      <c r="E34" s="105" t="s">
        <v>86</v>
      </c>
      <c r="F34" s="106">
        <v>25000</v>
      </c>
      <c r="G34" s="106">
        <f t="shared" si="0"/>
        <v>50000</v>
      </c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</row>
    <row r="35" spans="1:255" s="111" customFormat="1" ht="12" customHeight="1">
      <c r="A35" s="109"/>
      <c r="B35" s="31" t="s">
        <v>22</v>
      </c>
      <c r="C35" s="32"/>
      <c r="D35" s="32"/>
      <c r="E35" s="32"/>
      <c r="F35" s="33"/>
      <c r="G35" s="34">
        <f>SUM(G21:G34)</f>
        <v>1931250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ht="13.5" customHeight="1">
      <c r="A36" s="2"/>
      <c r="B36" s="18"/>
      <c r="C36" s="20"/>
      <c r="D36" s="20"/>
      <c r="E36" s="20"/>
      <c r="F36" s="21"/>
      <c r="G36" s="21"/>
    </row>
    <row r="37" spans="1:255" s="102" customFormat="1" ht="12" customHeight="1">
      <c r="A37" s="100"/>
      <c r="B37" s="22" t="s">
        <v>23</v>
      </c>
      <c r="C37" s="23"/>
      <c r="D37" s="24"/>
      <c r="E37" s="24"/>
      <c r="F37" s="25"/>
      <c r="G37" s="25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</row>
    <row r="38" spans="1:255" s="102" customFormat="1" ht="24" customHeight="1">
      <c r="A38" s="100"/>
      <c r="B38" s="26" t="s">
        <v>15</v>
      </c>
      <c r="C38" s="27" t="s">
        <v>16</v>
      </c>
      <c r="D38" s="27" t="s">
        <v>17</v>
      </c>
      <c r="E38" s="26" t="s">
        <v>18</v>
      </c>
      <c r="F38" s="27" t="s">
        <v>19</v>
      </c>
      <c r="G38" s="26" t="s">
        <v>20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s="108" customFormat="1" ht="12" customHeight="1">
      <c r="A39" s="103"/>
      <c r="B39" s="104"/>
      <c r="C39" s="105"/>
      <c r="D39" s="105"/>
      <c r="E39" s="105"/>
      <c r="F39" s="106"/>
      <c r="G39" s="106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</row>
    <row r="40" spans="1:255" s="111" customFormat="1" ht="12" customHeight="1">
      <c r="A40" s="109"/>
      <c r="B40" s="31" t="s">
        <v>24</v>
      </c>
      <c r="C40" s="32"/>
      <c r="D40" s="32"/>
      <c r="E40" s="32"/>
      <c r="F40" s="33"/>
      <c r="G40" s="34">
        <f>SUM(G39)</f>
        <v>0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ht="12" customHeight="1">
      <c r="A41" s="2"/>
      <c r="B41" s="28"/>
      <c r="C41" s="29"/>
      <c r="D41" s="29"/>
      <c r="E41" s="29"/>
      <c r="F41" s="30"/>
      <c r="G41" s="30"/>
    </row>
    <row r="42" spans="1:255" s="102" customFormat="1" ht="12" customHeight="1">
      <c r="A42" s="100"/>
      <c r="B42" s="22" t="s">
        <v>25</v>
      </c>
      <c r="C42" s="23"/>
      <c r="D42" s="24"/>
      <c r="E42" s="24"/>
      <c r="F42" s="25"/>
      <c r="G42" s="25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s="102" customFormat="1" ht="24" customHeight="1">
      <c r="A43" s="100"/>
      <c r="B43" s="26" t="s">
        <v>15</v>
      </c>
      <c r="C43" s="27" t="s">
        <v>16</v>
      </c>
      <c r="D43" s="27" t="s">
        <v>17</v>
      </c>
      <c r="E43" s="26" t="s">
        <v>18</v>
      </c>
      <c r="F43" s="27" t="s">
        <v>19</v>
      </c>
      <c r="G43" s="26" t="s">
        <v>20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s="108" customFormat="1" ht="12" customHeight="1">
      <c r="A44" s="103"/>
      <c r="B44" s="104"/>
      <c r="C44" s="105"/>
      <c r="D44" s="105"/>
      <c r="E44" s="105"/>
      <c r="F44" s="106"/>
      <c r="G44" s="10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</row>
    <row r="45" spans="1:255" s="111" customFormat="1" ht="12" customHeight="1">
      <c r="A45" s="109"/>
      <c r="B45" s="31" t="s">
        <v>27</v>
      </c>
      <c r="C45" s="32"/>
      <c r="D45" s="32"/>
      <c r="E45" s="32"/>
      <c r="F45" s="33"/>
      <c r="G45" s="34">
        <f>SUM(G44:G44)</f>
        <v>0</v>
      </c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</row>
    <row r="46" spans="1:255" ht="12" customHeight="1">
      <c r="A46" s="2"/>
      <c r="B46" s="28"/>
      <c r="C46" s="29"/>
      <c r="D46" s="29"/>
      <c r="E46" s="29"/>
      <c r="F46" s="30"/>
      <c r="G46" s="30"/>
    </row>
    <row r="47" spans="1:255" s="102" customFormat="1" ht="12" customHeight="1">
      <c r="A47" s="100"/>
      <c r="B47" s="22" t="s">
        <v>28</v>
      </c>
      <c r="C47" s="23"/>
      <c r="D47" s="24"/>
      <c r="E47" s="24"/>
      <c r="F47" s="25"/>
      <c r="G47" s="25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101"/>
      <c r="GG47" s="101"/>
      <c r="GH47" s="101"/>
      <c r="GI47" s="101"/>
      <c r="GJ47" s="101"/>
      <c r="GK47" s="101"/>
      <c r="GL47" s="101"/>
      <c r="GM47" s="101"/>
      <c r="GN47" s="101"/>
      <c r="GO47" s="101"/>
      <c r="GP47" s="101"/>
      <c r="GQ47" s="101"/>
      <c r="GR47" s="101"/>
      <c r="GS47" s="101"/>
      <c r="GT47" s="101"/>
      <c r="GU47" s="101"/>
      <c r="GV47" s="101"/>
      <c r="GW47" s="101"/>
      <c r="GX47" s="101"/>
      <c r="GY47" s="101"/>
      <c r="GZ47" s="101"/>
      <c r="HA47" s="101"/>
      <c r="HB47" s="101"/>
      <c r="HC47" s="101"/>
      <c r="HD47" s="101"/>
      <c r="HE47" s="101"/>
      <c r="HF47" s="101"/>
      <c r="HG47" s="101"/>
      <c r="HH47" s="101"/>
      <c r="HI47" s="101"/>
      <c r="HJ47" s="101"/>
      <c r="HK47" s="101"/>
      <c r="HL47" s="101"/>
      <c r="HM47" s="101"/>
      <c r="HN47" s="101"/>
      <c r="HO47" s="101"/>
      <c r="HP47" s="101"/>
      <c r="HQ47" s="101"/>
      <c r="HR47" s="101"/>
      <c r="HS47" s="101"/>
      <c r="HT47" s="101"/>
      <c r="HU47" s="101"/>
      <c r="HV47" s="101"/>
      <c r="HW47" s="101"/>
      <c r="HX47" s="101"/>
      <c r="HY47" s="101"/>
      <c r="HZ47" s="101"/>
      <c r="IA47" s="101"/>
      <c r="IB47" s="101"/>
      <c r="IC47" s="101"/>
      <c r="ID47" s="101"/>
      <c r="IE47" s="101"/>
      <c r="IF47" s="101"/>
      <c r="IG47" s="101"/>
      <c r="IH47" s="101"/>
      <c r="II47" s="101"/>
      <c r="IJ47" s="101"/>
      <c r="IK47" s="101"/>
      <c r="IL47" s="101"/>
      <c r="IM47" s="101"/>
      <c r="IN47" s="101"/>
      <c r="IO47" s="101"/>
      <c r="IP47" s="101"/>
      <c r="IQ47" s="101"/>
      <c r="IR47" s="101"/>
      <c r="IS47" s="101"/>
      <c r="IT47" s="101"/>
      <c r="IU47" s="101"/>
    </row>
    <row r="48" spans="1:255" s="102" customFormat="1" ht="24" customHeight="1">
      <c r="A48" s="100"/>
      <c r="B48" s="26" t="s">
        <v>29</v>
      </c>
      <c r="C48" s="27" t="s">
        <v>30</v>
      </c>
      <c r="D48" s="27" t="s">
        <v>31</v>
      </c>
      <c r="E48" s="26" t="s">
        <v>18</v>
      </c>
      <c r="F48" s="27" t="s">
        <v>19</v>
      </c>
      <c r="G48" s="26" t="s">
        <v>20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</row>
    <row r="49" spans="1:255" s="108" customFormat="1" ht="12" customHeight="1">
      <c r="A49" s="103"/>
      <c r="B49" s="104" t="s">
        <v>87</v>
      </c>
      <c r="C49" s="105" t="s">
        <v>88</v>
      </c>
      <c r="D49" s="105">
        <v>400</v>
      </c>
      <c r="E49" s="105" t="s">
        <v>89</v>
      </c>
      <c r="F49" s="106">
        <v>160</v>
      </c>
      <c r="G49" s="106">
        <f t="shared" ref="G49:G55" si="1">D49*F49</f>
        <v>64000</v>
      </c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  <c r="IR49" s="107"/>
      <c r="IS49" s="107"/>
      <c r="IT49" s="107"/>
      <c r="IU49" s="107"/>
    </row>
    <row r="50" spans="1:255" s="108" customFormat="1" ht="12" customHeight="1">
      <c r="A50" s="103"/>
      <c r="B50" s="104" t="s">
        <v>90</v>
      </c>
      <c r="C50" s="105" t="s">
        <v>88</v>
      </c>
      <c r="D50" s="105">
        <v>40</v>
      </c>
      <c r="E50" s="105" t="s">
        <v>89</v>
      </c>
      <c r="F50" s="106">
        <v>500</v>
      </c>
      <c r="G50" s="106">
        <f t="shared" si="1"/>
        <v>20000</v>
      </c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  <c r="IR50" s="107"/>
      <c r="IS50" s="107"/>
      <c r="IT50" s="107"/>
      <c r="IU50" s="107"/>
    </row>
    <row r="51" spans="1:255" s="108" customFormat="1" ht="12" customHeight="1">
      <c r="A51" s="103"/>
      <c r="B51" s="104" t="s">
        <v>91</v>
      </c>
      <c r="C51" s="105" t="s">
        <v>32</v>
      </c>
      <c r="D51" s="105">
        <v>20000</v>
      </c>
      <c r="E51" s="105" t="s">
        <v>92</v>
      </c>
      <c r="F51" s="106">
        <v>22</v>
      </c>
      <c r="G51" s="106">
        <f t="shared" si="1"/>
        <v>440000</v>
      </c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</row>
    <row r="52" spans="1:255" s="108" customFormat="1" ht="12" customHeight="1">
      <c r="A52" s="103"/>
      <c r="B52" s="104" t="s">
        <v>93</v>
      </c>
      <c r="C52" s="105" t="s">
        <v>32</v>
      </c>
      <c r="D52" s="105">
        <v>3600</v>
      </c>
      <c r="E52" s="105" t="s">
        <v>92</v>
      </c>
      <c r="F52" s="106">
        <v>150</v>
      </c>
      <c r="G52" s="106">
        <f t="shared" si="1"/>
        <v>540000</v>
      </c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</row>
    <row r="53" spans="1:255" s="108" customFormat="1" ht="12" customHeight="1">
      <c r="A53" s="103"/>
      <c r="B53" s="104" t="s">
        <v>94</v>
      </c>
      <c r="C53" s="105" t="s">
        <v>95</v>
      </c>
      <c r="D53" s="105">
        <v>120</v>
      </c>
      <c r="E53" s="105" t="s">
        <v>96</v>
      </c>
      <c r="F53" s="106">
        <v>7000</v>
      </c>
      <c r="G53" s="106">
        <f t="shared" si="1"/>
        <v>840000</v>
      </c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</row>
    <row r="54" spans="1:255" s="108" customFormat="1" ht="12" customHeight="1">
      <c r="A54" s="103"/>
      <c r="B54" s="104" t="s">
        <v>97</v>
      </c>
      <c r="C54" s="105" t="s">
        <v>95</v>
      </c>
      <c r="D54" s="105">
        <v>20</v>
      </c>
      <c r="E54" s="105" t="s">
        <v>98</v>
      </c>
      <c r="F54" s="106">
        <v>6000</v>
      </c>
      <c r="G54" s="106">
        <f t="shared" si="1"/>
        <v>120000</v>
      </c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</row>
    <row r="55" spans="1:255" s="108" customFormat="1" ht="12" customHeight="1">
      <c r="A55" s="103"/>
      <c r="B55" s="104" t="s">
        <v>114</v>
      </c>
      <c r="C55" s="105" t="s">
        <v>99</v>
      </c>
      <c r="D55" s="105">
        <v>1</v>
      </c>
      <c r="E55" s="105" t="s">
        <v>100</v>
      </c>
      <c r="F55" s="106">
        <v>665330</v>
      </c>
      <c r="G55" s="106">
        <f t="shared" si="1"/>
        <v>665330</v>
      </c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  <c r="IN55" s="107"/>
      <c r="IO55" s="107"/>
      <c r="IP55" s="107"/>
      <c r="IQ55" s="107"/>
      <c r="IR55" s="107"/>
      <c r="IS55" s="107"/>
      <c r="IT55" s="107"/>
      <c r="IU55" s="107"/>
    </row>
    <row r="56" spans="1:255" s="111" customFormat="1" ht="12" customHeight="1">
      <c r="A56" s="109"/>
      <c r="B56" s="31" t="s">
        <v>33</v>
      </c>
      <c r="C56" s="32"/>
      <c r="D56" s="32"/>
      <c r="E56" s="32"/>
      <c r="F56" s="33"/>
      <c r="G56" s="34">
        <f>SUM(G49:G55)</f>
        <v>2689330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</row>
    <row r="57" spans="1:255" ht="12" customHeight="1">
      <c r="A57" s="2"/>
      <c r="B57" s="28"/>
      <c r="C57" s="29"/>
      <c r="D57" s="29"/>
      <c r="E57" s="35"/>
      <c r="F57" s="30"/>
      <c r="G57" s="30"/>
    </row>
    <row r="58" spans="1:255" s="102" customFormat="1" ht="12" customHeight="1">
      <c r="A58" s="100"/>
      <c r="B58" s="22" t="s">
        <v>34</v>
      </c>
      <c r="C58" s="23"/>
      <c r="D58" s="24"/>
      <c r="E58" s="24"/>
      <c r="F58" s="25"/>
      <c r="G58" s="25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24" customHeight="1">
      <c r="A59" s="100"/>
      <c r="B59" s="26" t="s">
        <v>35</v>
      </c>
      <c r="C59" s="27" t="s">
        <v>30</v>
      </c>
      <c r="D59" s="27" t="s">
        <v>31</v>
      </c>
      <c r="E59" s="26" t="s">
        <v>18</v>
      </c>
      <c r="F59" s="27" t="s">
        <v>19</v>
      </c>
      <c r="G59" s="26" t="s">
        <v>20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8" customFormat="1" ht="12" customHeight="1">
      <c r="A60" s="103"/>
      <c r="B60" s="104" t="s">
        <v>101</v>
      </c>
      <c r="C60" s="105" t="s">
        <v>95</v>
      </c>
      <c r="D60" s="105">
        <v>4</v>
      </c>
      <c r="E60" s="105" t="s">
        <v>102</v>
      </c>
      <c r="F60" s="106">
        <v>7900</v>
      </c>
      <c r="G60" s="106">
        <f>D60*F60</f>
        <v>31600</v>
      </c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</row>
    <row r="61" spans="1:255" s="108" customFormat="1" ht="12" customHeight="1">
      <c r="A61" s="103"/>
      <c r="B61" s="104" t="s">
        <v>115</v>
      </c>
      <c r="C61" s="105" t="s">
        <v>95</v>
      </c>
      <c r="D61" s="105">
        <v>5</v>
      </c>
      <c r="E61" s="105" t="s">
        <v>63</v>
      </c>
      <c r="F61" s="106">
        <v>15000</v>
      </c>
      <c r="G61" s="106">
        <f>D61*F61</f>
        <v>75000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</row>
    <row r="62" spans="1:255" s="108" customFormat="1" ht="12" customHeight="1">
      <c r="A62" s="103"/>
      <c r="B62" s="104" t="s">
        <v>103</v>
      </c>
      <c r="C62" s="105" t="s">
        <v>104</v>
      </c>
      <c r="D62" s="105">
        <v>1</v>
      </c>
      <c r="E62" s="105" t="s">
        <v>63</v>
      </c>
      <c r="F62" s="106">
        <v>61000</v>
      </c>
      <c r="G62" s="106">
        <f>D62*F62</f>
        <v>61000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7"/>
      <c r="GH62" s="107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7"/>
      <c r="HL62" s="107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7"/>
      <c r="IR62" s="107"/>
      <c r="IS62" s="107"/>
      <c r="IT62" s="107"/>
      <c r="IU62" s="107"/>
    </row>
    <row r="63" spans="1:255" s="108" customFormat="1" ht="12" customHeight="1">
      <c r="A63" s="103"/>
      <c r="B63" s="104" t="s">
        <v>105</v>
      </c>
      <c r="C63" s="105" t="s">
        <v>95</v>
      </c>
      <c r="D63" s="105">
        <v>2</v>
      </c>
      <c r="E63" s="105" t="s">
        <v>63</v>
      </c>
      <c r="F63" s="106">
        <v>63000</v>
      </c>
      <c r="G63" s="106">
        <f>D63*F63</f>
        <v>126000</v>
      </c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</row>
    <row r="64" spans="1:255" s="111" customFormat="1" ht="12" customHeight="1">
      <c r="A64" s="109"/>
      <c r="B64" s="31" t="s">
        <v>36</v>
      </c>
      <c r="C64" s="32"/>
      <c r="D64" s="32"/>
      <c r="E64" s="32"/>
      <c r="F64" s="33"/>
      <c r="G64" s="34">
        <f>SUM(G60:G63)</f>
        <v>293600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</row>
    <row r="65" spans="1:7" ht="12" customHeight="1">
      <c r="A65" s="2"/>
      <c r="B65" s="51"/>
      <c r="C65" s="51"/>
      <c r="D65" s="51"/>
      <c r="E65" s="51"/>
      <c r="F65" s="52"/>
      <c r="G65" s="52"/>
    </row>
    <row r="66" spans="1:7" ht="12" customHeight="1">
      <c r="A66" s="48"/>
      <c r="B66" s="53" t="s">
        <v>37</v>
      </c>
      <c r="C66" s="54"/>
      <c r="D66" s="54"/>
      <c r="E66" s="54"/>
      <c r="F66" s="54"/>
      <c r="G66" s="55">
        <f>G35+G40+G45+G56+G64</f>
        <v>4914180</v>
      </c>
    </row>
    <row r="67" spans="1:7" ht="12" customHeight="1">
      <c r="A67" s="48"/>
      <c r="B67" s="56" t="s">
        <v>38</v>
      </c>
      <c r="C67" s="37"/>
      <c r="D67" s="37"/>
      <c r="E67" s="37"/>
      <c r="F67" s="37"/>
      <c r="G67" s="57">
        <f>G66*0.05</f>
        <v>245709</v>
      </c>
    </row>
    <row r="68" spans="1:7" ht="12" customHeight="1">
      <c r="A68" s="48"/>
      <c r="B68" s="58" t="s">
        <v>39</v>
      </c>
      <c r="C68" s="36"/>
      <c r="D68" s="36"/>
      <c r="E68" s="36"/>
      <c r="F68" s="36"/>
      <c r="G68" s="59">
        <f>G67+G66</f>
        <v>5159889</v>
      </c>
    </row>
    <row r="69" spans="1:7" ht="12" customHeight="1">
      <c r="A69" s="48"/>
      <c r="B69" s="56" t="s">
        <v>40</v>
      </c>
      <c r="C69" s="37"/>
      <c r="D69" s="37"/>
      <c r="E69" s="37"/>
      <c r="F69" s="37"/>
      <c r="G69" s="57">
        <f>G12</f>
        <v>7218750</v>
      </c>
    </row>
    <row r="70" spans="1:7" ht="12" customHeight="1">
      <c r="A70" s="48"/>
      <c r="B70" s="60" t="s">
        <v>41</v>
      </c>
      <c r="C70" s="61"/>
      <c r="D70" s="61"/>
      <c r="E70" s="61"/>
      <c r="F70" s="61"/>
      <c r="G70" s="62">
        <f>G69-G68</f>
        <v>2058861</v>
      </c>
    </row>
    <row r="71" spans="1:7" ht="12" customHeight="1">
      <c r="A71" s="48"/>
      <c r="B71" s="49" t="s">
        <v>42</v>
      </c>
      <c r="C71" s="50"/>
      <c r="D71" s="50"/>
      <c r="E71" s="50"/>
      <c r="F71" s="50"/>
      <c r="G71" s="45"/>
    </row>
    <row r="72" spans="1:7" ht="12.75" customHeight="1" thickBot="1">
      <c r="A72" s="48"/>
      <c r="B72" s="63"/>
      <c r="C72" s="50"/>
      <c r="D72" s="50"/>
      <c r="E72" s="50"/>
      <c r="F72" s="50"/>
      <c r="G72" s="45"/>
    </row>
    <row r="73" spans="1:7" ht="12" customHeight="1">
      <c r="A73" s="48"/>
      <c r="B73" s="75" t="s">
        <v>43</v>
      </c>
      <c r="C73" s="76"/>
      <c r="D73" s="76"/>
      <c r="E73" s="76"/>
      <c r="F73" s="77"/>
      <c r="G73" s="45"/>
    </row>
    <row r="74" spans="1:7" ht="12" customHeight="1">
      <c r="A74" s="48"/>
      <c r="B74" s="78" t="s">
        <v>44</v>
      </c>
      <c r="C74" s="47"/>
      <c r="D74" s="47"/>
      <c r="E74" s="47"/>
      <c r="F74" s="79"/>
      <c r="G74" s="45"/>
    </row>
    <row r="75" spans="1:7" ht="12" customHeight="1">
      <c r="A75" s="48"/>
      <c r="B75" s="78" t="s">
        <v>45</v>
      </c>
      <c r="C75" s="47"/>
      <c r="D75" s="47"/>
      <c r="E75" s="47"/>
      <c r="F75" s="79"/>
      <c r="G75" s="45"/>
    </row>
    <row r="76" spans="1:7" ht="12" customHeight="1">
      <c r="A76" s="48"/>
      <c r="B76" s="78" t="s">
        <v>46</v>
      </c>
      <c r="C76" s="47"/>
      <c r="D76" s="47"/>
      <c r="E76" s="47"/>
      <c r="F76" s="79"/>
      <c r="G76" s="45"/>
    </row>
    <row r="77" spans="1:7" ht="12" customHeight="1">
      <c r="A77" s="48"/>
      <c r="B77" s="78" t="s">
        <v>47</v>
      </c>
      <c r="C77" s="47"/>
      <c r="D77" s="47"/>
      <c r="E77" s="47"/>
      <c r="F77" s="79"/>
      <c r="G77" s="45"/>
    </row>
    <row r="78" spans="1:7" ht="12" customHeight="1">
      <c r="A78" s="48"/>
      <c r="B78" s="78" t="s">
        <v>48</v>
      </c>
      <c r="C78" s="47"/>
      <c r="D78" s="47"/>
      <c r="E78" s="47"/>
      <c r="F78" s="79"/>
      <c r="G78" s="45"/>
    </row>
    <row r="79" spans="1:7" ht="12.75" customHeight="1" thickBot="1">
      <c r="A79" s="48"/>
      <c r="B79" s="80" t="s">
        <v>49</v>
      </c>
      <c r="C79" s="81"/>
      <c r="D79" s="81"/>
      <c r="E79" s="81"/>
      <c r="F79" s="82"/>
      <c r="G79" s="45"/>
    </row>
    <row r="80" spans="1:7" ht="12.75" customHeight="1">
      <c r="A80" s="48"/>
      <c r="B80" s="73"/>
      <c r="C80" s="47"/>
      <c r="D80" s="47"/>
      <c r="E80" s="47"/>
      <c r="F80" s="47"/>
      <c r="G80" s="45"/>
    </row>
    <row r="81" spans="1:7" ht="15" customHeight="1" thickBot="1">
      <c r="A81" s="48"/>
      <c r="B81" s="131" t="s">
        <v>50</v>
      </c>
      <c r="C81" s="132"/>
      <c r="D81" s="72"/>
      <c r="E81" s="39"/>
      <c r="F81" s="39"/>
      <c r="G81" s="45"/>
    </row>
    <row r="82" spans="1:7" ht="12" customHeight="1" thickBot="1">
      <c r="A82" s="48"/>
      <c r="B82" s="65" t="s">
        <v>35</v>
      </c>
      <c r="C82" s="40" t="s">
        <v>106</v>
      </c>
      <c r="D82" s="66" t="s">
        <v>51</v>
      </c>
      <c r="E82" s="129" t="s">
        <v>113</v>
      </c>
      <c r="F82" s="130"/>
      <c r="G82" s="45"/>
    </row>
    <row r="83" spans="1:7" ht="12" customHeight="1">
      <c r="A83" s="48"/>
      <c r="B83" s="67" t="s">
        <v>52</v>
      </c>
      <c r="C83" s="41">
        <f>G35</f>
        <v>1931250</v>
      </c>
      <c r="D83" s="92">
        <f>(C83/C89)</f>
        <v>0.3742813072141668</v>
      </c>
      <c r="E83" s="93" t="s">
        <v>110</v>
      </c>
      <c r="F83" s="94">
        <v>0.9</v>
      </c>
      <c r="G83" s="45"/>
    </row>
    <row r="84" spans="1:7" ht="12" customHeight="1">
      <c r="A84" s="48"/>
      <c r="B84" s="67" t="s">
        <v>53</v>
      </c>
      <c r="C84" s="41">
        <f>G40</f>
        <v>0</v>
      </c>
      <c r="D84" s="92">
        <v>0</v>
      </c>
      <c r="E84" s="95" t="s">
        <v>112</v>
      </c>
      <c r="F84" s="96">
        <v>0.9</v>
      </c>
      <c r="G84" s="45"/>
    </row>
    <row r="85" spans="1:7" ht="12" customHeight="1" thickBot="1">
      <c r="A85" s="48"/>
      <c r="B85" s="67" t="s">
        <v>54</v>
      </c>
      <c r="C85" s="41">
        <f>G45</f>
        <v>0</v>
      </c>
      <c r="D85" s="92">
        <f>(C85/C89)</f>
        <v>0</v>
      </c>
      <c r="E85" s="97" t="s">
        <v>111</v>
      </c>
      <c r="F85" s="98">
        <v>0.8</v>
      </c>
      <c r="G85" s="45"/>
    </row>
    <row r="86" spans="1:7" ht="12" customHeight="1">
      <c r="A86" s="48"/>
      <c r="B86" s="67" t="s">
        <v>29</v>
      </c>
      <c r="C86" s="41">
        <f>G56</f>
        <v>2689330</v>
      </c>
      <c r="D86" s="68">
        <f>(C86/C89)</f>
        <v>0.52119919633930112</v>
      </c>
      <c r="E86" s="39"/>
      <c r="F86" s="39"/>
      <c r="G86" s="45"/>
    </row>
    <row r="87" spans="1:7" ht="12" customHeight="1">
      <c r="A87" s="48"/>
      <c r="B87" s="67" t="s">
        <v>55</v>
      </c>
      <c r="C87" s="42">
        <f>G64</f>
        <v>293600</v>
      </c>
      <c r="D87" s="68">
        <f>(C87/C89)</f>
        <v>5.6900448827484469E-2</v>
      </c>
      <c r="E87" s="44"/>
      <c r="F87" s="44"/>
      <c r="G87" s="45"/>
    </row>
    <row r="88" spans="1:7" ht="12" customHeight="1">
      <c r="A88" s="48"/>
      <c r="B88" s="67" t="s">
        <v>56</v>
      </c>
      <c r="C88" s="42">
        <f>G67</f>
        <v>245709</v>
      </c>
      <c r="D88" s="68">
        <f>(C88/C89)</f>
        <v>4.7619047619047616E-2</v>
      </c>
      <c r="E88" s="44"/>
      <c r="F88" s="44"/>
      <c r="G88" s="45"/>
    </row>
    <row r="89" spans="1:7" ht="12.75" customHeight="1" thickBot="1">
      <c r="A89" s="48"/>
      <c r="B89" s="69" t="s">
        <v>57</v>
      </c>
      <c r="C89" s="70">
        <f>SUM(C83:C88)</f>
        <v>5159889</v>
      </c>
      <c r="D89" s="71">
        <f>SUM(D83:D88)</f>
        <v>1</v>
      </c>
      <c r="E89" s="44"/>
      <c r="F89" s="44"/>
      <c r="G89" s="45"/>
    </row>
    <row r="90" spans="1:7" ht="12" customHeight="1">
      <c r="A90" s="48"/>
      <c r="B90" s="63"/>
      <c r="C90" s="50"/>
      <c r="D90" s="50"/>
      <c r="E90" s="50"/>
      <c r="F90" s="50"/>
      <c r="G90" s="45"/>
    </row>
    <row r="91" spans="1:7" ht="12.75" customHeight="1">
      <c r="A91" s="48"/>
      <c r="B91" s="64"/>
      <c r="C91" s="50"/>
      <c r="D91" s="50"/>
      <c r="E91" s="50"/>
      <c r="F91" s="50"/>
      <c r="G91" s="45"/>
    </row>
    <row r="92" spans="1:7" ht="12" customHeight="1" thickBot="1">
      <c r="A92" s="38"/>
      <c r="B92" s="84"/>
      <c r="C92" s="85" t="s">
        <v>108</v>
      </c>
      <c r="D92" s="86"/>
      <c r="E92" s="87"/>
      <c r="F92" s="43"/>
      <c r="G92" s="45"/>
    </row>
    <row r="93" spans="1:7" ht="12" customHeight="1">
      <c r="A93" s="48"/>
      <c r="B93" s="88" t="s">
        <v>107</v>
      </c>
      <c r="C93" s="91">
        <v>3800</v>
      </c>
      <c r="D93" s="117">
        <v>4125</v>
      </c>
      <c r="E93" s="118">
        <v>4450</v>
      </c>
      <c r="F93" s="83"/>
      <c r="G93" s="46"/>
    </row>
    <row r="94" spans="1:7" ht="12.75" customHeight="1" thickBot="1">
      <c r="A94" s="48"/>
      <c r="B94" s="69" t="s">
        <v>109</v>
      </c>
      <c r="C94" s="70">
        <f>(G68/C93)</f>
        <v>1357.8655263157896</v>
      </c>
      <c r="D94" s="70">
        <f>(G68/D93)</f>
        <v>1250.8821818181818</v>
      </c>
      <c r="E94" s="89">
        <f>(G68/E93)</f>
        <v>1159.5256179775281</v>
      </c>
      <c r="F94" s="83"/>
      <c r="G94" s="46"/>
    </row>
    <row r="95" spans="1:7" ht="15.6" customHeight="1">
      <c r="A95" s="48"/>
      <c r="B95" s="74" t="s">
        <v>58</v>
      </c>
      <c r="C95" s="47"/>
      <c r="D95" s="47"/>
      <c r="E95" s="47"/>
      <c r="F95" s="47"/>
      <c r="G95" s="47"/>
    </row>
  </sheetData>
  <mergeCells count="9">
    <mergeCell ref="E9:F9"/>
    <mergeCell ref="E14:F14"/>
    <mergeCell ref="E15:F15"/>
    <mergeCell ref="B17:G17"/>
    <mergeCell ref="E82:F8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2023-02-01T12:53:39Z</dcterms:modified>
</cp:coreProperties>
</file>