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MA 2023\"/>
    </mc:Choice>
  </mc:AlternateContent>
  <bookViews>
    <workbookView xWindow="0" yWindow="0" windowWidth="19200" windowHeight="5595"/>
  </bookViews>
  <sheets>
    <sheet name="BOVINO CARNE" sheetId="1" r:id="rId1"/>
  </sheets>
  <definedNames>
    <definedName name="_xlnm.Print_Area" localSheetId="0">'BOVINO CARNE'!$A$2:$G$89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55" i="1" l="1"/>
  <c r="G54" i="1" l="1"/>
  <c r="G56" i="1"/>
  <c r="G57" i="1" l="1"/>
  <c r="G49" i="1"/>
  <c r="G21" i="1" l="1"/>
  <c r="G22" i="1"/>
  <c r="G23" i="1"/>
  <c r="G24" i="1"/>
  <c r="G25" i="1"/>
  <c r="G41" i="1"/>
  <c r="G42" i="1"/>
  <c r="G43" i="1"/>
  <c r="G44" i="1"/>
  <c r="G45" i="1"/>
  <c r="G47" i="1"/>
  <c r="G48" i="1"/>
  <c r="G31" i="1"/>
  <c r="G36" i="1"/>
  <c r="C79" i="1" s="1"/>
  <c r="G12" i="1"/>
  <c r="G62" i="1" s="1"/>
  <c r="G26" i="1" l="1"/>
  <c r="C77" i="1" l="1"/>
  <c r="G59" i="1"/>
  <c r="C80" i="1"/>
  <c r="C81" i="1" l="1"/>
  <c r="G60" i="1"/>
  <c r="G61" i="1" s="1"/>
  <c r="C88" i="1" s="1"/>
  <c r="E88" i="1" l="1"/>
  <c r="D88" i="1"/>
  <c r="G63" i="1"/>
  <c r="C82" i="1"/>
  <c r="C83" i="1" l="1"/>
  <c r="D82" i="1" s="1"/>
  <c r="D77" i="1" l="1"/>
  <c r="D80" i="1"/>
  <c r="D79" i="1"/>
  <c r="D81" i="1"/>
  <c r="D83" i="1" l="1"/>
</calcChain>
</file>

<file path=xl/sharedStrings.xml><?xml version="1.0" encoding="utf-8"?>
<sst xmlns="http://schemas.openxmlformats.org/spreadsheetml/2006/main" count="145" uniqueCount="106">
  <si>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</si>
  <si>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</si>
  <si>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</si>
  <si>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</si>
  <si>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</si>
  <si>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</si>
  <si>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</si>
  <si>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</si>
  <si>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</si>
  <si>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</si>
  <si>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</si>
  <si>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</si>
  <si>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</si>
  <si>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</si>
  <si>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</si>
  <si>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</si>
  <si>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</si>
  <si>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</si>
  <si>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</si>
  <si>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</si>
  <si>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</si>
  <si>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</si>
  <si>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</si>
  <si>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</si>
  <si>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</si>
  <si>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</si>
  <si>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</si>
  <si>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</si>
  <si>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</si>
  <si>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</si>
  <si>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</si>
  <si>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</si>
  <si>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</si>
  <si>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</si>
  <si>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</si>
  <si>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</si>
  <si>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</si>
  <si>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</si>
  <si>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</si>
  <si>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</si>
  <si>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</si>
  <si>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</si>
  <si>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</si>
  <si>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</si>
  <si>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</si>
  <si>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</si>
  <si>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</si>
  <si>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</si>
  <si>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</si>
  <si>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</si>
  <si>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</si>
  <si>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DIIO</t>
  </si>
  <si>
    <t>mts3</t>
  </si>
  <si>
    <t>ESCENARIOS COSTO UNITARIO  ($/kg)</t>
  </si>
  <si>
    <t>PRECIO ESPERADO ($/kg)</t>
  </si>
  <si>
    <t>Costo unitario ($/kg) (*)</t>
  </si>
  <si>
    <t xml:space="preserve">Bovinos de Carne </t>
  </si>
  <si>
    <t>Marchigue</t>
  </si>
  <si>
    <t xml:space="preserve">Mercado Regional </t>
  </si>
  <si>
    <t>Sequía, Heladas, Incendios</t>
  </si>
  <si>
    <t>Anual</t>
  </si>
  <si>
    <t xml:space="preserve">Manejo sanitario otoño </t>
  </si>
  <si>
    <t xml:space="preserve">Manejo sanitario primavera </t>
  </si>
  <si>
    <t xml:space="preserve">Suplementacion invernal </t>
  </si>
  <si>
    <t xml:space="preserve">Identificación de animal </t>
  </si>
  <si>
    <t>MEDICAMENTOS VETERINARIOS</t>
  </si>
  <si>
    <t>Vacuna clostridial</t>
  </si>
  <si>
    <t>Antiparasitario inyectable</t>
  </si>
  <si>
    <t>Antiparasitario oral</t>
  </si>
  <si>
    <t xml:space="preserve">Avena grano </t>
  </si>
  <si>
    <t>Mantención predial</t>
  </si>
  <si>
    <t>UNIDAD</t>
  </si>
  <si>
    <t>Lt</t>
  </si>
  <si>
    <t>Marzo-Abril</t>
  </si>
  <si>
    <t>Abril-Agosto</t>
  </si>
  <si>
    <t xml:space="preserve">Otoño y Primavera </t>
  </si>
  <si>
    <t xml:space="preserve">Otoño  </t>
  </si>
  <si>
    <t>Primavera</t>
  </si>
  <si>
    <t>ALIMENTACION</t>
  </si>
  <si>
    <t>Botiquín para emergencia</t>
  </si>
  <si>
    <t>Cama broiler</t>
  </si>
  <si>
    <t>Anual, según requerimiento</t>
  </si>
  <si>
    <t>1.  Precios de insumos y productos se expresan con IVA.</t>
  </si>
  <si>
    <t>4.  Los insumos considerados (tipo y dosis) son sólo referenciales y corresponden a la agencia de área en particular.</t>
  </si>
  <si>
    <t>7.  El rendimiento (kg) esperado corresponde a crias destetadas y terneros en engorda, en relacion a 50% respectivamente.</t>
  </si>
  <si>
    <t>3.  Precio esperado por ventas corresponde al producto colocado en el domicilio del vendedor.</t>
  </si>
  <si>
    <t>Agosto - Noviembre</t>
  </si>
  <si>
    <t>Marchigue, Pichilemu, La Estrella</t>
  </si>
  <si>
    <t>RENDIMIENTO (kg carne / 17 terneros)</t>
  </si>
  <si>
    <t>Ha</t>
  </si>
  <si>
    <t>Pradera suplementaria (Avena Forrajera)</t>
  </si>
  <si>
    <t>Mayo - Junio</t>
  </si>
  <si>
    <t>Comision y gastos Feria (limpieza de corrales, camion, etc)</t>
  </si>
  <si>
    <t>Asesoria Veterinario</t>
  </si>
  <si>
    <t>6.  El  costo de la mano de obra incluye impuestos e  imposiciones.</t>
  </si>
  <si>
    <t>2.  Precio de Insumos corresponde a  precios  colocados en el predio.</t>
  </si>
  <si>
    <t>5.  El costo de la maquinaria incluye costo del operador, combustible y  arriendo de la maquinaria propiamente tal.</t>
  </si>
  <si>
    <t>Mestizo, Clavel, Angus, Herford</t>
  </si>
  <si>
    <t>Rendimiento (kg carne / 17 terneros)</t>
  </si>
  <si>
    <t>$/Plantel 17 terneros</t>
  </si>
  <si>
    <t>Movilización (traslado a feria y mano de obra)</t>
  </si>
  <si>
    <t xml:space="preserve">COSTOS DIRECTOS DE PRODUCCIÓN 17 TERNEROS (PLANTEL BOVINO DE 20 VIENTRES) (INCLUYE IVA)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</si>
  <si>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</si>
  <si>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</si>
  <si>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Enero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</si>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</sst>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6" fontId="3" fillId="0" borderId="12" applyFont="0" applyFill="0" applyBorder="0" applyAlignment="0" applyProtection="0"/>
  </cellStyleXfs>
  <cellXfs count="132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49" fontId="1" fillId="2" borderId="30" xfId="0" applyNumberFormat="1" applyFont="1" applyFill="1" applyBorder="1" applyAlignment="1">
      <alignment vertical="center" wrapText="1"/>
    </xf>
    <xf numFmtId="49" fontId="1" fillId="2" borderId="30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right" vertical="center"/>
    </xf>
    <xf numFmtId="49" fontId="2" fillId="2" borderId="30" xfId="0" applyNumberFormat="1" applyFont="1" applyFill="1" applyBorder="1" applyAlignment="1">
      <alignment wrapText="1"/>
    </xf>
    <xf numFmtId="49" fontId="1" fillId="2" borderId="30" xfId="0" applyNumberFormat="1" applyFont="1" applyFill="1" applyBorder="1" applyAlignment="1">
      <alignment wrapText="1"/>
    </xf>
    <xf numFmtId="49" fontId="1" fillId="2" borderId="30" xfId="0" applyNumberFormat="1" applyFont="1" applyFill="1" applyBorder="1" applyAlignment="1">
      <alignment horizontal="center" wrapText="1"/>
    </xf>
    <xf numFmtId="0" fontId="1" fillId="2" borderId="30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right" vertical="center" wrapText="1"/>
    </xf>
    <xf numFmtId="49" fontId="1" fillId="0" borderId="30" xfId="0" applyNumberFormat="1" applyFont="1" applyFill="1" applyBorder="1" applyAlignment="1"/>
    <xf numFmtId="0" fontId="1" fillId="2" borderId="30" xfId="0" applyFont="1" applyFill="1" applyBorder="1" applyAlignment="1">
      <alignment horizontal="center" vertical="center"/>
    </xf>
    <xf numFmtId="3" fontId="1" fillId="0" borderId="3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3" fontId="1" fillId="0" borderId="30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36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7" fillId="5" borderId="30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49" fontId="7" fillId="3" borderId="30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center"/>
    </xf>
    <xf numFmtId="3" fontId="6" fillId="3" borderId="30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2" xfId="0" applyFont="1" applyFill="1" applyBorder="1" applyAlignment="1"/>
    <xf numFmtId="3" fontId="1" fillId="2" borderId="32" xfId="0" applyNumberFormat="1" applyFont="1" applyFill="1" applyBorder="1" applyAlignment="1"/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3" fontId="1" fillId="2" borderId="30" xfId="0" applyNumberFormat="1" applyFont="1" applyFill="1" applyBorder="1" applyAlignment="1">
      <alignment vertical="center"/>
    </xf>
    <xf numFmtId="0" fontId="1" fillId="0" borderId="12" xfId="0" applyNumberFormat="1" applyFont="1" applyBorder="1" applyAlignment="1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1" fillId="2" borderId="37" xfId="0" applyFont="1" applyFill="1" applyBorder="1" applyAlignment="1"/>
    <xf numFmtId="0" fontId="1" fillId="0" borderId="12" xfId="0" applyFont="1" applyBorder="1" applyAlignment="1"/>
    <xf numFmtId="0" fontId="1" fillId="2" borderId="38" xfId="0" applyFont="1" applyFill="1" applyBorder="1" applyAlignment="1"/>
    <xf numFmtId="0" fontId="1" fillId="2" borderId="31" xfId="0" applyFont="1" applyFill="1" applyBorder="1" applyAlignment="1"/>
    <xf numFmtId="3" fontId="1" fillId="2" borderId="35" xfId="0" applyNumberFormat="1" applyFont="1" applyFill="1" applyBorder="1" applyAlignment="1"/>
    <xf numFmtId="0" fontId="7" fillId="5" borderId="30" xfId="0" applyFont="1" applyFill="1" applyBorder="1" applyAlignment="1">
      <alignment vertical="center"/>
    </xf>
    <xf numFmtId="164" fontId="7" fillId="5" borderId="30" xfId="0" applyNumberFormat="1" applyFont="1" applyFill="1" applyBorder="1" applyAlignment="1">
      <alignment vertical="center"/>
    </xf>
    <xf numFmtId="49" fontId="7" fillId="3" borderId="30" xfId="0" applyNumberFormat="1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164" fontId="7" fillId="3" borderId="30" xfId="0" applyNumberFormat="1" applyFont="1" applyFill="1" applyBorder="1" applyAlignment="1">
      <alignment vertical="center"/>
    </xf>
    <xf numFmtId="164" fontId="1" fillId="0" borderId="0" xfId="0" applyNumberFormat="1" applyFont="1" applyAlignment="1"/>
    <xf numFmtId="164" fontId="7" fillId="6" borderId="30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23" xfId="0" applyFont="1" applyFill="1" applyBorder="1" applyAlignment="1"/>
    <xf numFmtId="49" fontId="1" fillId="2" borderId="24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7" borderId="12" xfId="0" applyFont="1" applyFill="1" applyBorder="1" applyAlignment="1"/>
    <xf numFmtId="49" fontId="2" fillId="8" borderId="39" xfId="0" applyNumberFormat="1" applyFont="1" applyFill="1" applyBorder="1" applyAlignment="1">
      <alignment vertical="center"/>
    </xf>
    <xf numFmtId="49" fontId="2" fillId="8" borderId="40" xfId="0" applyNumberFormat="1" applyFont="1" applyFill="1" applyBorder="1" applyAlignment="1">
      <alignment vertical="center"/>
    </xf>
    <xf numFmtId="49" fontId="1" fillId="8" borderId="41" xfId="0" applyNumberFormat="1" applyFont="1" applyFill="1" applyBorder="1" applyAlignment="1"/>
    <xf numFmtId="49" fontId="2" fillId="2" borderId="14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9" fontId="1" fillId="2" borderId="15" xfId="0" applyNumberFormat="1" applyFont="1" applyFill="1" applyBorder="1" applyAlignment="1"/>
    <xf numFmtId="0" fontId="2" fillId="2" borderId="6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49" fontId="2" fillId="8" borderId="16" xfId="0" applyNumberFormat="1" applyFont="1" applyFill="1" applyBorder="1" applyAlignment="1">
      <alignment vertical="center"/>
    </xf>
    <xf numFmtId="165" fontId="2" fillId="8" borderId="17" xfId="0" applyNumberFormat="1" applyFont="1" applyFill="1" applyBorder="1" applyAlignment="1">
      <alignment vertical="center"/>
    </xf>
    <xf numFmtId="9" fontId="2" fillId="8" borderId="18" xfId="0" applyNumberFormat="1" applyFont="1" applyFill="1" applyBorder="1" applyAlignment="1">
      <alignment vertical="center"/>
    </xf>
    <xf numFmtId="49" fontId="2" fillId="8" borderId="27" xfId="0" applyNumberFormat="1" applyFont="1" applyFill="1" applyBorder="1" applyAlignment="1">
      <alignment vertical="center" wrapText="1"/>
    </xf>
    <xf numFmtId="3" fontId="2" fillId="8" borderId="28" xfId="0" applyNumberFormat="1" applyFont="1" applyFill="1" applyBorder="1" applyAlignment="1">
      <alignment vertical="center"/>
    </xf>
    <xf numFmtId="3" fontId="2" fillId="8" borderId="29" xfId="0" applyNumberFormat="1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5" fontId="2" fillId="8" borderId="18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horizontal="left" vertical="center" wrapText="1"/>
    </xf>
    <xf numFmtId="49" fontId="10" fillId="9" borderId="42" xfId="0" applyNumberFormat="1" applyFont="1" applyFill="1" applyBorder="1" applyAlignment="1">
      <alignment horizontal="center" vertical="center"/>
    </xf>
    <xf numFmtId="49" fontId="10" fillId="9" borderId="43" xfId="0" applyNumberFormat="1" applyFont="1" applyFill="1" applyBorder="1" applyAlignment="1">
      <alignment horizontal="center" vertical="center"/>
    </xf>
    <xf numFmtId="49" fontId="10" fillId="9" borderId="44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left"/>
    </xf>
    <xf numFmtId="0" fontId="2" fillId="0" borderId="30" xfId="0" applyNumberFormat="1" applyFont="1" applyFill="1" applyBorder="1" applyAlignment="1">
      <alignment horizontal="left"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868004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379" y="189476"/>
          <a:ext cx="6365363" cy="1168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58" zoomScale="124" zoomScaleNormal="124" workbookViewId="0">
      <selection activeCell="B17" sqref="B17:G17"/>
    </sheetView>
  </sheetViews>
  <sheetFormatPr baseColWidth="10" defaultColWidth="10.85546875" defaultRowHeight="11.25" customHeight="1" x14ac:dyDescent="0.25"/>
  <cols>
    <col min="1" max="1" width="4.42578125" style="34" customWidth="1"/>
    <col min="2" max="2" width="22.7109375" style="34" customWidth="1"/>
    <col min="3" max="3" width="19.42578125" style="34" customWidth="1"/>
    <col min="4" max="4" width="9.42578125" style="34" customWidth="1"/>
    <col min="5" max="5" width="15.5703125" style="34" customWidth="1"/>
    <col min="6" max="6" width="11" style="34" customWidth="1"/>
    <col min="7" max="7" width="13.28515625" style="34" customWidth="1"/>
    <col min="8" max="255" width="10.85546875" style="34" customWidth="1"/>
    <col min="256" max="16384" width="10.85546875" style="35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6"/>
      <c r="C8" s="37"/>
      <c r="D8" s="33"/>
      <c r="E8" s="37"/>
      <c r="F8" s="37"/>
      <c r="G8" s="37"/>
    </row>
    <row r="9" spans="1:7" ht="26.25" customHeight="1" x14ac:dyDescent="0.25">
      <c r="A9" s="38"/>
      <c r="B9" s="39" t="s">
        <v>0</v>
      </c>
      <c r="C9" s="4" t="s">
        <v>56</v>
      </c>
      <c r="D9" s="40"/>
      <c r="E9" s="124" t="s">
        <v>88</v>
      </c>
      <c r="F9" s="125"/>
      <c r="G9" s="3">
        <v>4675</v>
      </c>
    </row>
    <row r="10" spans="1:7" ht="38.25" customHeight="1" x14ac:dyDescent="0.25">
      <c r="A10" s="38"/>
      <c r="B10" s="1" t="s">
        <v>1</v>
      </c>
      <c r="C10" s="2" t="s">
        <v>97</v>
      </c>
      <c r="D10" s="40"/>
      <c r="E10" s="122" t="s">
        <v>2</v>
      </c>
      <c r="F10" s="123"/>
      <c r="G10" s="4" t="s">
        <v>105</v>
      </c>
    </row>
    <row r="11" spans="1:7" ht="18" customHeight="1" x14ac:dyDescent="0.25">
      <c r="A11" s="38"/>
      <c r="B11" s="1" t="s">
        <v>3</v>
      </c>
      <c r="C11" s="4" t="s">
        <v>4</v>
      </c>
      <c r="D11" s="40"/>
      <c r="E11" s="122" t="s">
        <v>54</v>
      </c>
      <c r="F11" s="123"/>
      <c r="G11" s="3">
        <v>1672</v>
      </c>
    </row>
    <row r="12" spans="1:7" ht="11.25" customHeight="1" x14ac:dyDescent="0.25">
      <c r="A12" s="38"/>
      <c r="B12" s="1" t="s">
        <v>5</v>
      </c>
      <c r="C12" s="2" t="s">
        <v>6</v>
      </c>
      <c r="D12" s="40"/>
      <c r="E12" s="20" t="s">
        <v>7</v>
      </c>
      <c r="F12" s="21"/>
      <c r="G12" s="5">
        <f>(G9*G11)</f>
        <v>7816600</v>
      </c>
    </row>
    <row r="13" spans="1:7" ht="11.25" customHeight="1" x14ac:dyDescent="0.25">
      <c r="A13" s="38"/>
      <c r="B13" s="1" t="s">
        <v>8</v>
      </c>
      <c r="C13" s="4" t="s">
        <v>57</v>
      </c>
      <c r="D13" s="40"/>
      <c r="E13" s="122" t="s">
        <v>9</v>
      </c>
      <c r="F13" s="123"/>
      <c r="G13" s="4" t="s">
        <v>58</v>
      </c>
    </row>
    <row r="14" spans="1:7" ht="21.75" customHeight="1" x14ac:dyDescent="0.25">
      <c r="A14" s="38"/>
      <c r="B14" s="1" t="s">
        <v>10</v>
      </c>
      <c r="C14" s="2" t="s">
        <v>87</v>
      </c>
      <c r="D14" s="40"/>
      <c r="E14" s="122" t="s">
        <v>11</v>
      </c>
      <c r="F14" s="123"/>
      <c r="G14" s="4" t="s">
        <v>60</v>
      </c>
    </row>
    <row r="15" spans="1:7" ht="25.5" customHeight="1" x14ac:dyDescent="0.25">
      <c r="A15" s="38"/>
      <c r="B15" s="1" t="s">
        <v>12</v>
      </c>
      <c r="C15" s="4" t="s">
        <v>104</v>
      </c>
      <c r="D15" s="40"/>
      <c r="E15" s="126" t="s">
        <v>13</v>
      </c>
      <c r="F15" s="127"/>
      <c r="G15" s="2" t="s">
        <v>59</v>
      </c>
    </row>
    <row r="16" spans="1:7" ht="12" customHeight="1" x14ac:dyDescent="0.25">
      <c r="A16" s="33"/>
      <c r="B16" s="41"/>
      <c r="C16" s="42"/>
      <c r="D16" s="37"/>
      <c r="E16" s="43"/>
      <c r="F16" s="43"/>
      <c r="G16" s="44"/>
    </row>
    <row r="17" spans="1:7" ht="12" customHeight="1" x14ac:dyDescent="0.25">
      <c r="A17" s="45"/>
      <c r="B17" s="128" t="s">
        <v>101</v>
      </c>
      <c r="C17" s="129"/>
      <c r="D17" s="129"/>
      <c r="E17" s="129"/>
      <c r="F17" s="129"/>
      <c r="G17" s="129"/>
    </row>
    <row r="18" spans="1:7" ht="12" customHeight="1" x14ac:dyDescent="0.25">
      <c r="A18" s="33"/>
      <c r="B18" s="46"/>
      <c r="C18" s="47"/>
      <c r="D18" s="47"/>
      <c r="E18" s="47"/>
      <c r="F18" s="48"/>
      <c r="G18" s="48"/>
    </row>
    <row r="19" spans="1:7" ht="12" customHeight="1" x14ac:dyDescent="0.25">
      <c r="A19" s="30"/>
      <c r="B19" s="49" t="s">
        <v>14</v>
      </c>
      <c r="C19" s="50"/>
      <c r="D19" s="51"/>
      <c r="E19" s="51"/>
      <c r="F19" s="51"/>
      <c r="G19" s="51"/>
    </row>
    <row r="20" spans="1:7" ht="24" customHeight="1" x14ac:dyDescent="0.25">
      <c r="A20" s="30"/>
      <c r="B20" s="52" t="s">
        <v>15</v>
      </c>
      <c r="C20" s="52" t="s">
        <v>16</v>
      </c>
      <c r="D20" s="52" t="s">
        <v>17</v>
      </c>
      <c r="E20" s="52" t="s">
        <v>18</v>
      </c>
      <c r="F20" s="52" t="s">
        <v>19</v>
      </c>
      <c r="G20" s="52" t="s">
        <v>20</v>
      </c>
    </row>
    <row r="21" spans="1:7" ht="12.75" customHeight="1" x14ac:dyDescent="0.25">
      <c r="A21" s="30"/>
      <c r="B21" s="12" t="s">
        <v>61</v>
      </c>
      <c r="C21" s="13" t="s">
        <v>21</v>
      </c>
      <c r="D21" s="14">
        <v>0.5</v>
      </c>
      <c r="E21" s="8" t="s">
        <v>73</v>
      </c>
      <c r="F21" s="15">
        <v>25000</v>
      </c>
      <c r="G21" s="16">
        <f>(D21*F21)</f>
        <v>12500</v>
      </c>
    </row>
    <row r="22" spans="1:7" ht="12.75" customHeight="1" x14ac:dyDescent="0.25">
      <c r="A22" s="30"/>
      <c r="B22" s="12" t="s">
        <v>62</v>
      </c>
      <c r="C22" s="13" t="s">
        <v>21</v>
      </c>
      <c r="D22" s="14">
        <v>0.5</v>
      </c>
      <c r="E22" s="8" t="s">
        <v>22</v>
      </c>
      <c r="F22" s="15">
        <v>25000</v>
      </c>
      <c r="G22" s="16">
        <f>(D22*F22)</f>
        <v>12500</v>
      </c>
    </row>
    <row r="23" spans="1:7" ht="12.75" customHeight="1" x14ac:dyDescent="0.25">
      <c r="A23" s="30"/>
      <c r="B23" s="12" t="s">
        <v>63</v>
      </c>
      <c r="C23" s="13" t="s">
        <v>21</v>
      </c>
      <c r="D23" s="14">
        <v>37.5</v>
      </c>
      <c r="E23" s="8" t="s">
        <v>74</v>
      </c>
      <c r="F23" s="15">
        <v>25000</v>
      </c>
      <c r="G23" s="16">
        <f>(D23*F23)</f>
        <v>937500</v>
      </c>
    </row>
    <row r="24" spans="1:7" ht="12.75" customHeight="1" x14ac:dyDescent="0.25">
      <c r="A24" s="30"/>
      <c r="B24" s="12" t="s">
        <v>64</v>
      </c>
      <c r="C24" s="13" t="s">
        <v>21</v>
      </c>
      <c r="D24" s="14">
        <v>2</v>
      </c>
      <c r="E24" s="8" t="s">
        <v>81</v>
      </c>
      <c r="F24" s="15">
        <v>25000</v>
      </c>
      <c r="G24" s="16">
        <f>(D24*F24)</f>
        <v>50000</v>
      </c>
    </row>
    <row r="25" spans="1:7" ht="15.75" customHeight="1" x14ac:dyDescent="0.25">
      <c r="A25" s="30"/>
      <c r="B25" s="6" t="s">
        <v>70</v>
      </c>
      <c r="C25" s="7" t="s">
        <v>21</v>
      </c>
      <c r="D25" s="9">
        <v>15</v>
      </c>
      <c r="E25" s="8" t="s">
        <v>81</v>
      </c>
      <c r="F25" s="9">
        <v>25000</v>
      </c>
      <c r="G25" s="10">
        <f>(D25*F25)</f>
        <v>375000</v>
      </c>
    </row>
    <row r="26" spans="1:7" ht="12.75" customHeight="1" x14ac:dyDescent="0.25">
      <c r="A26" s="30"/>
      <c r="B26" s="53" t="s">
        <v>23</v>
      </c>
      <c r="C26" s="54"/>
      <c r="D26" s="54"/>
      <c r="E26" s="54"/>
      <c r="F26" s="55"/>
      <c r="G26" s="56">
        <f>SUM(G21:G25)</f>
        <v>1387500</v>
      </c>
    </row>
    <row r="27" spans="1:7" ht="12" customHeight="1" x14ac:dyDescent="0.25">
      <c r="A27" s="33"/>
      <c r="B27" s="57"/>
      <c r="C27" s="58"/>
      <c r="D27" s="58"/>
      <c r="E27" s="58"/>
      <c r="F27" s="59"/>
      <c r="G27" s="59"/>
    </row>
    <row r="28" spans="1:7" ht="12" customHeight="1" x14ac:dyDescent="0.25">
      <c r="A28" s="30"/>
      <c r="B28" s="49" t="s">
        <v>24</v>
      </c>
      <c r="C28" s="60"/>
      <c r="D28" s="61"/>
      <c r="E28" s="61"/>
      <c r="F28" s="51"/>
      <c r="G28" s="51"/>
    </row>
    <row r="29" spans="1:7" ht="24" customHeight="1" x14ac:dyDescent="0.25">
      <c r="A29" s="30"/>
      <c r="B29" s="62" t="s">
        <v>15</v>
      </c>
      <c r="C29" s="52" t="s">
        <v>16</v>
      </c>
      <c r="D29" s="52" t="s">
        <v>17</v>
      </c>
      <c r="E29" s="62" t="s">
        <v>18</v>
      </c>
      <c r="F29" s="52" t="s">
        <v>19</v>
      </c>
      <c r="G29" s="62" t="s">
        <v>20</v>
      </c>
    </row>
    <row r="30" spans="1:7" ht="12" customHeight="1" x14ac:dyDescent="0.25">
      <c r="A30" s="30"/>
      <c r="B30" s="63"/>
      <c r="C30" s="18"/>
      <c r="D30" s="18"/>
      <c r="E30" s="18"/>
      <c r="F30" s="64"/>
      <c r="G30" s="64"/>
    </row>
    <row r="31" spans="1:7" ht="12.75" customHeight="1" x14ac:dyDescent="0.25">
      <c r="A31" s="30"/>
      <c r="B31" s="53" t="s">
        <v>25</v>
      </c>
      <c r="C31" s="54"/>
      <c r="D31" s="54"/>
      <c r="E31" s="54"/>
      <c r="F31" s="55"/>
      <c r="G31" s="56">
        <f>SUM(G30)</f>
        <v>0</v>
      </c>
    </row>
    <row r="32" spans="1:7" ht="12" customHeight="1" x14ac:dyDescent="0.25">
      <c r="A32" s="33"/>
      <c r="B32" s="57"/>
      <c r="C32" s="58"/>
      <c r="D32" s="58"/>
      <c r="E32" s="58"/>
      <c r="F32" s="59"/>
      <c r="G32" s="59"/>
    </row>
    <row r="33" spans="1:11" ht="12" customHeight="1" x14ac:dyDescent="0.25">
      <c r="A33" s="30"/>
      <c r="B33" s="49" t="s">
        <v>26</v>
      </c>
      <c r="C33" s="60"/>
      <c r="D33" s="61"/>
      <c r="E33" s="61"/>
      <c r="F33" s="51"/>
      <c r="G33" s="51"/>
    </row>
    <row r="34" spans="1:11" ht="24" customHeight="1" x14ac:dyDescent="0.25">
      <c r="A34" s="30"/>
      <c r="B34" s="62" t="s">
        <v>15</v>
      </c>
      <c r="C34" s="62" t="s">
        <v>16</v>
      </c>
      <c r="D34" s="62" t="s">
        <v>17</v>
      </c>
      <c r="E34" s="62" t="s">
        <v>18</v>
      </c>
      <c r="F34" s="52" t="s">
        <v>19</v>
      </c>
      <c r="G34" s="62" t="s">
        <v>20</v>
      </c>
    </row>
    <row r="35" spans="1:11" ht="12.75" customHeight="1" x14ac:dyDescent="0.25">
      <c r="A35" s="30"/>
      <c r="B35" s="11"/>
      <c r="C35" s="11"/>
      <c r="D35" s="11"/>
      <c r="E35" s="11"/>
      <c r="F35" s="11"/>
      <c r="G35" s="11"/>
    </row>
    <row r="36" spans="1:11" ht="12.75" customHeight="1" x14ac:dyDescent="0.25">
      <c r="A36" s="30"/>
      <c r="B36" s="53" t="s">
        <v>27</v>
      </c>
      <c r="C36" s="54"/>
      <c r="D36" s="54"/>
      <c r="E36" s="54"/>
      <c r="F36" s="55"/>
      <c r="G36" s="56">
        <f>SUM(G35:G35)</f>
        <v>0</v>
      </c>
    </row>
    <row r="37" spans="1:11" ht="12" customHeight="1" x14ac:dyDescent="0.25">
      <c r="A37" s="33"/>
      <c r="B37" s="57"/>
      <c r="C37" s="58"/>
      <c r="D37" s="58"/>
      <c r="E37" s="58"/>
      <c r="F37" s="59"/>
      <c r="G37" s="59"/>
    </row>
    <row r="38" spans="1:11" ht="12" customHeight="1" x14ac:dyDescent="0.25">
      <c r="A38" s="30"/>
      <c r="B38" s="49" t="s">
        <v>28</v>
      </c>
      <c r="C38" s="60"/>
      <c r="D38" s="61"/>
      <c r="E38" s="61"/>
      <c r="F38" s="51"/>
      <c r="G38" s="51"/>
    </row>
    <row r="39" spans="1:11" ht="24" customHeight="1" x14ac:dyDescent="0.25">
      <c r="A39" s="30"/>
      <c r="B39" s="52" t="s">
        <v>29</v>
      </c>
      <c r="C39" s="52" t="s">
        <v>30</v>
      </c>
      <c r="D39" s="52" t="s">
        <v>31</v>
      </c>
      <c r="E39" s="52" t="s">
        <v>18</v>
      </c>
      <c r="F39" s="52" t="s">
        <v>19</v>
      </c>
      <c r="G39" s="52" t="s">
        <v>20</v>
      </c>
      <c r="K39" s="65"/>
    </row>
    <row r="40" spans="1:11" ht="12.75" customHeight="1" x14ac:dyDescent="0.25">
      <c r="A40" s="30"/>
      <c r="B40" s="130" t="s">
        <v>65</v>
      </c>
      <c r="C40" s="130"/>
      <c r="D40" s="130"/>
      <c r="E40" s="130"/>
      <c r="F40" s="130"/>
      <c r="G40" s="130"/>
    </row>
    <row r="41" spans="1:11" ht="12.75" customHeight="1" x14ac:dyDescent="0.25">
      <c r="A41" s="30"/>
      <c r="B41" s="17" t="s">
        <v>66</v>
      </c>
      <c r="C41" s="113" t="s">
        <v>72</v>
      </c>
      <c r="D41" s="114">
        <v>0.2</v>
      </c>
      <c r="E41" s="113" t="s">
        <v>75</v>
      </c>
      <c r="F41" s="19">
        <v>221828</v>
      </c>
      <c r="G41" s="25">
        <f>(D41*F41)</f>
        <v>44365.600000000006</v>
      </c>
    </row>
    <row r="42" spans="1:11" ht="12.75" customHeight="1" x14ac:dyDescent="0.25">
      <c r="A42" s="30"/>
      <c r="B42" s="17" t="s">
        <v>67</v>
      </c>
      <c r="C42" s="113" t="s">
        <v>72</v>
      </c>
      <c r="D42" s="114">
        <v>0.25</v>
      </c>
      <c r="E42" s="113" t="s">
        <v>76</v>
      </c>
      <c r="F42" s="19">
        <v>179959</v>
      </c>
      <c r="G42" s="25">
        <f>(D42*F42)</f>
        <v>44989.75</v>
      </c>
    </row>
    <row r="43" spans="1:11" ht="12.75" customHeight="1" x14ac:dyDescent="0.25">
      <c r="A43" s="30"/>
      <c r="B43" s="17" t="s">
        <v>68</v>
      </c>
      <c r="C43" s="23" t="s">
        <v>72</v>
      </c>
      <c r="D43" s="23">
        <v>1</v>
      </c>
      <c r="E43" s="23" t="s">
        <v>77</v>
      </c>
      <c r="F43" s="19">
        <v>53538</v>
      </c>
      <c r="G43" s="25">
        <f t="shared" ref="G43:G45" si="0">(D43*F43)</f>
        <v>53538</v>
      </c>
    </row>
    <row r="44" spans="1:11" ht="12.75" customHeight="1" x14ac:dyDescent="0.25">
      <c r="A44" s="30"/>
      <c r="B44" s="17" t="s">
        <v>51</v>
      </c>
      <c r="C44" s="113" t="s">
        <v>71</v>
      </c>
      <c r="D44" s="114">
        <v>40</v>
      </c>
      <c r="E44" s="113" t="s">
        <v>60</v>
      </c>
      <c r="F44" s="19">
        <v>2910</v>
      </c>
      <c r="G44" s="25">
        <f t="shared" si="0"/>
        <v>116400</v>
      </c>
    </row>
    <row r="45" spans="1:11" ht="12.75" customHeight="1" x14ac:dyDescent="0.25">
      <c r="A45" s="30"/>
      <c r="B45" s="17" t="s">
        <v>79</v>
      </c>
      <c r="C45" s="113" t="s">
        <v>71</v>
      </c>
      <c r="D45" s="114">
        <v>1</v>
      </c>
      <c r="E45" s="113" t="s">
        <v>60</v>
      </c>
      <c r="F45" s="19">
        <v>150000</v>
      </c>
      <c r="G45" s="25">
        <f t="shared" si="0"/>
        <v>150000</v>
      </c>
    </row>
    <row r="46" spans="1:11" ht="12.75" customHeight="1" x14ac:dyDescent="0.25">
      <c r="A46" s="30"/>
      <c r="B46" s="131" t="s">
        <v>78</v>
      </c>
      <c r="C46" s="131"/>
      <c r="D46" s="131"/>
      <c r="E46" s="131"/>
      <c r="F46" s="131"/>
      <c r="G46" s="131"/>
    </row>
    <row r="47" spans="1:11" ht="12.75" customHeight="1" x14ac:dyDescent="0.25">
      <c r="A47" s="30"/>
      <c r="B47" s="115" t="s">
        <v>80</v>
      </c>
      <c r="C47" s="113" t="s">
        <v>52</v>
      </c>
      <c r="D47" s="114">
        <v>60</v>
      </c>
      <c r="E47" s="116" t="s">
        <v>81</v>
      </c>
      <c r="F47" s="19">
        <v>10000</v>
      </c>
      <c r="G47" s="25">
        <f>D47*F47</f>
        <v>600000</v>
      </c>
    </row>
    <row r="48" spans="1:11" ht="12.75" customHeight="1" x14ac:dyDescent="0.25">
      <c r="A48" s="30"/>
      <c r="B48" s="117" t="s">
        <v>69</v>
      </c>
      <c r="C48" s="114" t="s">
        <v>32</v>
      </c>
      <c r="D48" s="19">
        <v>1800</v>
      </c>
      <c r="E48" s="116" t="s">
        <v>81</v>
      </c>
      <c r="F48" s="114">
        <v>380</v>
      </c>
      <c r="G48" s="25">
        <f>D48*F48</f>
        <v>684000</v>
      </c>
    </row>
    <row r="49" spans="1:255" s="67" customFormat="1" ht="25.5" customHeight="1" x14ac:dyDescent="0.25">
      <c r="A49" s="31"/>
      <c r="B49" s="118" t="s">
        <v>90</v>
      </c>
      <c r="C49" s="114" t="s">
        <v>89</v>
      </c>
      <c r="D49" s="114">
        <v>2</v>
      </c>
      <c r="E49" s="114" t="s">
        <v>91</v>
      </c>
      <c r="F49" s="19">
        <v>1473056</v>
      </c>
      <c r="G49" s="25">
        <f>D49*F49</f>
        <v>2946112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</row>
    <row r="50" spans="1:255" ht="12.75" customHeight="1" x14ac:dyDescent="0.25">
      <c r="A50" s="30"/>
      <c r="B50" s="53" t="s">
        <v>33</v>
      </c>
      <c r="C50" s="54"/>
      <c r="D50" s="54"/>
      <c r="E50" s="54"/>
      <c r="F50" s="55"/>
      <c r="G50" s="56">
        <f>SUM(G40:G49)</f>
        <v>4639405.3499999996</v>
      </c>
    </row>
    <row r="51" spans="1:255" ht="12" customHeight="1" x14ac:dyDescent="0.25">
      <c r="A51" s="33"/>
      <c r="B51" s="57"/>
      <c r="C51" s="58"/>
      <c r="D51" s="58"/>
      <c r="E51" s="68"/>
      <c r="F51" s="59"/>
      <c r="G51" s="59"/>
    </row>
    <row r="52" spans="1:255" ht="12" customHeight="1" x14ac:dyDescent="0.25">
      <c r="A52" s="30"/>
      <c r="B52" s="49" t="s">
        <v>34</v>
      </c>
      <c r="C52" s="60"/>
      <c r="D52" s="61"/>
      <c r="E52" s="61"/>
      <c r="F52" s="51"/>
      <c r="G52" s="51"/>
    </row>
    <row r="53" spans="1:255" s="70" customFormat="1" ht="24" customHeight="1" x14ac:dyDescent="0.25">
      <c r="A53" s="69"/>
      <c r="B53" s="62" t="s">
        <v>35</v>
      </c>
      <c r="C53" s="52" t="s">
        <v>30</v>
      </c>
      <c r="D53" s="52" t="s">
        <v>31</v>
      </c>
      <c r="E53" s="62" t="s">
        <v>18</v>
      </c>
      <c r="F53" s="52" t="s">
        <v>19</v>
      </c>
      <c r="G53" s="62" t="s">
        <v>20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</row>
    <row r="54" spans="1:255" s="70" customFormat="1" ht="24" customHeight="1" x14ac:dyDescent="0.25">
      <c r="A54" s="71"/>
      <c r="B54" s="22" t="s">
        <v>100</v>
      </c>
      <c r="C54" s="23" t="s">
        <v>21</v>
      </c>
      <c r="D54" s="23">
        <v>5</v>
      </c>
      <c r="E54" s="24" t="s">
        <v>81</v>
      </c>
      <c r="F54" s="19">
        <v>30000</v>
      </c>
      <c r="G54" s="25">
        <f>+D54*F54</f>
        <v>150000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</row>
    <row r="55" spans="1:255" s="70" customFormat="1" ht="30.75" customHeight="1" x14ac:dyDescent="0.25">
      <c r="A55" s="71"/>
      <c r="B55" s="26" t="s">
        <v>92</v>
      </c>
      <c r="C55" s="27" t="s">
        <v>43</v>
      </c>
      <c r="D55" s="27">
        <v>4</v>
      </c>
      <c r="E55" s="27" t="s">
        <v>86</v>
      </c>
      <c r="F55" s="28">
        <v>7816600</v>
      </c>
      <c r="G55" s="29">
        <f>+F55*0.04</f>
        <v>312664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</row>
    <row r="56" spans="1:255" s="70" customFormat="1" ht="12.75" x14ac:dyDescent="0.25">
      <c r="A56" s="72"/>
      <c r="B56" s="26" t="s">
        <v>93</v>
      </c>
      <c r="C56" s="27" t="s">
        <v>16</v>
      </c>
      <c r="D56" s="27">
        <v>1</v>
      </c>
      <c r="E56" s="27" t="s">
        <v>60</v>
      </c>
      <c r="F56" s="28">
        <v>110000</v>
      </c>
      <c r="G56" s="29">
        <f>+F56*D56</f>
        <v>110000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</row>
    <row r="57" spans="1:255" ht="12.75" customHeight="1" x14ac:dyDescent="0.25">
      <c r="A57" s="30"/>
      <c r="B57" s="53" t="s">
        <v>36</v>
      </c>
      <c r="C57" s="54"/>
      <c r="D57" s="54"/>
      <c r="E57" s="54"/>
      <c r="F57" s="55"/>
      <c r="G57" s="56">
        <f>SUM(G54:G56)</f>
        <v>572664</v>
      </c>
    </row>
    <row r="58" spans="1:255" ht="12" customHeight="1" x14ac:dyDescent="0.25">
      <c r="A58" s="33"/>
      <c r="B58" s="57"/>
      <c r="C58" s="57"/>
      <c r="D58" s="57"/>
      <c r="E58" s="57"/>
      <c r="F58" s="73"/>
      <c r="G58" s="73"/>
    </row>
    <row r="59" spans="1:255" ht="12" customHeight="1" x14ac:dyDescent="0.25">
      <c r="A59" s="30"/>
      <c r="B59" s="49" t="s">
        <v>37</v>
      </c>
      <c r="C59" s="74"/>
      <c r="D59" s="74"/>
      <c r="E59" s="74"/>
      <c r="F59" s="74"/>
      <c r="G59" s="75">
        <f>G26+G31+G36+G50+G57</f>
        <v>6599569.3499999996</v>
      </c>
    </row>
    <row r="60" spans="1:255" ht="12" customHeight="1" x14ac:dyDescent="0.25">
      <c r="A60" s="30"/>
      <c r="B60" s="76" t="s">
        <v>38</v>
      </c>
      <c r="C60" s="77"/>
      <c r="D60" s="77"/>
      <c r="E60" s="77"/>
      <c r="F60" s="77"/>
      <c r="G60" s="78">
        <f>G59*0.05</f>
        <v>329978.46750000003</v>
      </c>
    </row>
    <row r="61" spans="1:255" ht="12" customHeight="1" x14ac:dyDescent="0.25">
      <c r="A61" s="30"/>
      <c r="B61" s="49" t="s">
        <v>39</v>
      </c>
      <c r="C61" s="74"/>
      <c r="D61" s="74"/>
      <c r="E61" s="74"/>
      <c r="F61" s="74"/>
      <c r="G61" s="75">
        <f>G60+G59</f>
        <v>6929547.8174999999</v>
      </c>
    </row>
    <row r="62" spans="1:255" ht="12" customHeight="1" x14ac:dyDescent="0.25">
      <c r="A62" s="30"/>
      <c r="B62" s="76" t="s">
        <v>40</v>
      </c>
      <c r="C62" s="77"/>
      <c r="D62" s="77"/>
      <c r="E62" s="77"/>
      <c r="F62" s="77"/>
      <c r="G62" s="78">
        <f>G12</f>
        <v>7816600</v>
      </c>
      <c r="I62" s="79"/>
    </row>
    <row r="63" spans="1:255" ht="12" customHeight="1" x14ac:dyDescent="0.25">
      <c r="A63" s="30"/>
      <c r="B63" s="49" t="s">
        <v>41</v>
      </c>
      <c r="C63" s="74"/>
      <c r="D63" s="74"/>
      <c r="E63" s="74"/>
      <c r="F63" s="74"/>
      <c r="G63" s="80">
        <f>G62-G61</f>
        <v>887052.18250000011</v>
      </c>
    </row>
    <row r="64" spans="1:255" ht="12" customHeight="1" x14ac:dyDescent="0.25">
      <c r="A64" s="30"/>
      <c r="B64" s="81" t="s">
        <v>102</v>
      </c>
      <c r="C64" s="82"/>
      <c r="D64" s="82"/>
      <c r="E64" s="82"/>
      <c r="F64" s="82"/>
      <c r="G64" s="83"/>
    </row>
    <row r="65" spans="1:7" ht="12.75" customHeight="1" thickBot="1" x14ac:dyDescent="0.3">
      <c r="A65" s="30"/>
      <c r="B65" s="84"/>
      <c r="C65" s="82"/>
      <c r="D65" s="82"/>
      <c r="E65" s="82"/>
      <c r="F65" s="82"/>
      <c r="G65" s="83"/>
    </row>
    <row r="66" spans="1:7" ht="12" customHeight="1" x14ac:dyDescent="0.25">
      <c r="A66" s="30"/>
      <c r="B66" s="85" t="s">
        <v>103</v>
      </c>
      <c r="C66" s="86"/>
      <c r="D66" s="86"/>
      <c r="E66" s="86"/>
      <c r="F66" s="87"/>
      <c r="G66" s="83"/>
    </row>
    <row r="67" spans="1:7" ht="12" customHeight="1" x14ac:dyDescent="0.25">
      <c r="A67" s="30"/>
      <c r="B67" s="88" t="s">
        <v>82</v>
      </c>
      <c r="C67" s="89"/>
      <c r="D67" s="89"/>
      <c r="E67" s="89"/>
      <c r="F67" s="90"/>
      <c r="G67" s="83"/>
    </row>
    <row r="68" spans="1:7" ht="12" customHeight="1" x14ac:dyDescent="0.25">
      <c r="A68" s="30"/>
      <c r="B68" s="88" t="s">
        <v>95</v>
      </c>
      <c r="C68" s="89"/>
      <c r="D68" s="89"/>
      <c r="E68" s="89"/>
      <c r="F68" s="90"/>
      <c r="G68" s="83"/>
    </row>
    <row r="69" spans="1:7" ht="12" customHeight="1" x14ac:dyDescent="0.25">
      <c r="A69" s="30"/>
      <c r="B69" s="88" t="s">
        <v>85</v>
      </c>
      <c r="C69" s="89"/>
      <c r="D69" s="89"/>
      <c r="E69" s="89"/>
      <c r="F69" s="90"/>
      <c r="G69" s="83"/>
    </row>
    <row r="70" spans="1:7" ht="12" customHeight="1" x14ac:dyDescent="0.25">
      <c r="A70" s="30"/>
      <c r="B70" s="88" t="s">
        <v>83</v>
      </c>
      <c r="C70" s="89"/>
      <c r="D70" s="89"/>
      <c r="E70" s="89"/>
      <c r="F70" s="90"/>
      <c r="G70" s="83"/>
    </row>
    <row r="71" spans="1:7" ht="12" customHeight="1" x14ac:dyDescent="0.25">
      <c r="A71" s="30"/>
      <c r="B71" s="88" t="s">
        <v>96</v>
      </c>
      <c r="C71" s="89"/>
      <c r="D71" s="89"/>
      <c r="E71" s="89"/>
      <c r="F71" s="90"/>
      <c r="G71" s="83"/>
    </row>
    <row r="72" spans="1:7" ht="12" customHeight="1" x14ac:dyDescent="0.25">
      <c r="A72" s="30"/>
      <c r="B72" s="88" t="s">
        <v>94</v>
      </c>
      <c r="C72" s="89"/>
      <c r="D72" s="89"/>
      <c r="E72" s="89"/>
      <c r="F72" s="90"/>
      <c r="G72" s="83"/>
    </row>
    <row r="73" spans="1:7" ht="12.75" customHeight="1" thickBot="1" x14ac:dyDescent="0.3">
      <c r="A73" s="30"/>
      <c r="B73" s="91" t="s">
        <v>84</v>
      </c>
      <c r="C73" s="92"/>
      <c r="D73" s="92"/>
      <c r="E73" s="92"/>
      <c r="F73" s="93"/>
      <c r="G73" s="83"/>
    </row>
    <row r="74" spans="1:7" ht="12.75" customHeight="1" thickBot="1" x14ac:dyDescent="0.3">
      <c r="A74" s="30"/>
      <c r="B74" s="84"/>
      <c r="C74" s="89"/>
      <c r="D74" s="89"/>
      <c r="E74" s="89"/>
      <c r="F74" s="89"/>
      <c r="G74" s="83"/>
    </row>
    <row r="75" spans="1:7" ht="15" customHeight="1" thickBot="1" x14ac:dyDescent="0.3">
      <c r="A75" s="30"/>
      <c r="B75" s="119" t="s">
        <v>42</v>
      </c>
      <c r="C75" s="120"/>
      <c r="D75" s="121"/>
      <c r="E75" s="94"/>
      <c r="F75" s="94"/>
      <c r="G75" s="83"/>
    </row>
    <row r="76" spans="1:7" ht="12" customHeight="1" x14ac:dyDescent="0.25">
      <c r="A76" s="30"/>
      <c r="B76" s="95" t="s">
        <v>35</v>
      </c>
      <c r="C76" s="96" t="s">
        <v>99</v>
      </c>
      <c r="D76" s="97" t="s">
        <v>43</v>
      </c>
      <c r="E76" s="94"/>
      <c r="F76" s="94"/>
      <c r="G76" s="83"/>
    </row>
    <row r="77" spans="1:7" ht="12" customHeight="1" x14ac:dyDescent="0.25">
      <c r="A77" s="30"/>
      <c r="B77" s="98" t="s">
        <v>44</v>
      </c>
      <c r="C77" s="99">
        <f>G26</f>
        <v>1387500</v>
      </c>
      <c r="D77" s="100">
        <f>(C77/C83)</f>
        <v>0.20022951519231652</v>
      </c>
      <c r="E77" s="94"/>
      <c r="F77" s="94"/>
      <c r="G77" s="83"/>
    </row>
    <row r="78" spans="1:7" ht="12" customHeight="1" x14ac:dyDescent="0.25">
      <c r="A78" s="30"/>
      <c r="B78" s="98" t="s">
        <v>45</v>
      </c>
      <c r="C78" s="101">
        <v>0</v>
      </c>
      <c r="D78" s="100">
        <v>0</v>
      </c>
      <c r="E78" s="94"/>
      <c r="F78" s="94"/>
      <c r="G78" s="83"/>
    </row>
    <row r="79" spans="1:7" ht="12" customHeight="1" x14ac:dyDescent="0.25">
      <c r="A79" s="30"/>
      <c r="B79" s="98" t="s">
        <v>46</v>
      </c>
      <c r="C79" s="99">
        <f>G36</f>
        <v>0</v>
      </c>
      <c r="D79" s="100">
        <f>(C79/C83)</f>
        <v>0</v>
      </c>
      <c r="E79" s="94"/>
      <c r="F79" s="94"/>
      <c r="G79" s="83"/>
    </row>
    <row r="80" spans="1:7" ht="12" customHeight="1" x14ac:dyDescent="0.25">
      <c r="A80" s="30"/>
      <c r="B80" s="98" t="s">
        <v>29</v>
      </c>
      <c r="C80" s="99">
        <f>G50</f>
        <v>4639405.3499999996</v>
      </c>
      <c r="D80" s="100">
        <f>(C80/C83)</f>
        <v>0.66951054703505541</v>
      </c>
      <c r="E80" s="94"/>
      <c r="F80" s="94"/>
      <c r="G80" s="83"/>
    </row>
    <row r="81" spans="1:7" ht="12" customHeight="1" x14ac:dyDescent="0.25">
      <c r="A81" s="30"/>
      <c r="B81" s="98" t="s">
        <v>47</v>
      </c>
      <c r="C81" s="102">
        <f>G57</f>
        <v>572664</v>
      </c>
      <c r="D81" s="100">
        <f>(C81/C83)</f>
        <v>8.2640890153580351E-2</v>
      </c>
      <c r="E81" s="103"/>
      <c r="F81" s="103"/>
      <c r="G81" s="83"/>
    </row>
    <row r="82" spans="1:7" ht="12" customHeight="1" x14ac:dyDescent="0.25">
      <c r="A82" s="30"/>
      <c r="B82" s="98" t="s">
        <v>48</v>
      </c>
      <c r="C82" s="102">
        <f>G60</f>
        <v>329978.46750000003</v>
      </c>
      <c r="D82" s="100">
        <f>(C82/C83)</f>
        <v>4.7619047619047623E-2</v>
      </c>
      <c r="E82" s="103"/>
      <c r="F82" s="103"/>
      <c r="G82" s="83"/>
    </row>
    <row r="83" spans="1:7" ht="12.75" customHeight="1" thickBot="1" x14ac:dyDescent="0.3">
      <c r="A83" s="30"/>
      <c r="B83" s="104" t="s">
        <v>49</v>
      </c>
      <c r="C83" s="105">
        <f>SUM(C77:C82)</f>
        <v>6929547.8174999999</v>
      </c>
      <c r="D83" s="106">
        <f>SUM(D77:D82)</f>
        <v>0.99999999999999989</v>
      </c>
      <c r="E83" s="103"/>
      <c r="F83" s="103"/>
      <c r="G83" s="83"/>
    </row>
    <row r="84" spans="1:7" ht="12" customHeight="1" x14ac:dyDescent="0.25">
      <c r="A84" s="30"/>
      <c r="B84" s="84"/>
      <c r="C84" s="82"/>
      <c r="D84" s="82"/>
      <c r="E84" s="82"/>
      <c r="F84" s="82"/>
      <c r="G84" s="83"/>
    </row>
    <row r="85" spans="1:7" ht="12.75" customHeight="1" thickBot="1" x14ac:dyDescent="0.3">
      <c r="A85" s="30"/>
      <c r="B85" s="32"/>
      <c r="C85" s="82"/>
      <c r="D85" s="82"/>
      <c r="E85" s="82"/>
      <c r="F85" s="82"/>
      <c r="G85" s="83"/>
    </row>
    <row r="86" spans="1:7" ht="12" customHeight="1" thickBot="1" x14ac:dyDescent="0.3">
      <c r="A86" s="30"/>
      <c r="B86" s="119" t="s">
        <v>53</v>
      </c>
      <c r="C86" s="120"/>
      <c r="D86" s="120"/>
      <c r="E86" s="121"/>
      <c r="F86" s="103"/>
      <c r="G86" s="83"/>
    </row>
    <row r="87" spans="1:7" ht="12.75" customHeight="1" x14ac:dyDescent="0.25">
      <c r="A87" s="30"/>
      <c r="B87" s="107" t="s">
        <v>98</v>
      </c>
      <c r="C87" s="108">
        <v>4250</v>
      </c>
      <c r="D87" s="108">
        <v>4675</v>
      </c>
      <c r="E87" s="109">
        <v>5100</v>
      </c>
      <c r="F87" s="110"/>
      <c r="G87" s="111"/>
    </row>
    <row r="88" spans="1:7" ht="12.75" customHeight="1" thickBot="1" x14ac:dyDescent="0.3">
      <c r="A88" s="30"/>
      <c r="B88" s="104" t="s">
        <v>55</v>
      </c>
      <c r="C88" s="105">
        <f>+G61/C87</f>
        <v>1630.4818394117647</v>
      </c>
      <c r="D88" s="105">
        <f>(G61/D87)</f>
        <v>1482.2562176470587</v>
      </c>
      <c r="E88" s="112">
        <f>(G61/E87)</f>
        <v>1358.7348661764706</v>
      </c>
      <c r="F88" s="110"/>
      <c r="G88" s="111"/>
    </row>
    <row r="89" spans="1:7" ht="15.6" customHeight="1" x14ac:dyDescent="0.25">
      <c r="A89" s="30"/>
      <c r="B89" s="81" t="s">
        <v>50</v>
      </c>
      <c r="C89" s="89"/>
      <c r="D89" s="89"/>
      <c r="E89" s="89"/>
      <c r="F89" s="89"/>
      <c r="G89" s="89"/>
    </row>
  </sheetData>
  <mergeCells count="11">
    <mergeCell ref="B86:E86"/>
    <mergeCell ref="E13:F13"/>
    <mergeCell ref="E11:F11"/>
    <mergeCell ref="E10:F10"/>
    <mergeCell ref="E9:F9"/>
    <mergeCell ref="E14:F14"/>
    <mergeCell ref="E15:F15"/>
    <mergeCell ref="B17:G17"/>
    <mergeCell ref="B40:G40"/>
    <mergeCell ref="B46:G46"/>
    <mergeCell ref="B75:D75"/>
  </mergeCells>
  <pageMargins left="0.74803149606299213" right="0.74803149606299213" top="0.98425196850393704" bottom="0.98425196850393704" header="0" footer="0"/>
  <pageSetup paperSize="14" scale="93" fitToHeight="2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CCE2EACA9967499377E27C353E13D4" ma:contentTypeVersion="9" ma:contentTypeDescription="Crear nuevo documento." ma:contentTypeScope="" ma:versionID="2be5f4e365c2f9129324df30bc8a37f1">
  <xsd:schema xmlns:xsd="http://www.w3.org/2001/XMLSchema" xmlns:xs="http://www.w3.org/2001/XMLSchema" xmlns:p="http://schemas.microsoft.com/office/2006/metadata/properties" xmlns:ns3="c33bd1f9-3e5c-44a5-8f19-b580f34e7fd3" targetNamespace="http://schemas.microsoft.com/office/2006/metadata/properties" ma:root="true" ma:fieldsID="240c9d2b19e88e7271600d79ceef04b7" ns3:_="">
    <xsd:import namespace="c33bd1f9-3e5c-44a5-8f19-b580f34e7f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bd1f9-3e5c-44a5-8f19-b580f34e7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9FCE6F-C557-4DBA-A559-11764A090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bd1f9-3e5c-44a5-8f19-b580f34e7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84D3BD-3C60-4DC7-8703-7E3D977D9061}">
  <ds:schemaRefs>
    <ds:schemaRef ds:uri="http://www.w3.org/XML/1998/namespace"/>
    <ds:schemaRef ds:uri="http://schemas.microsoft.com/office/2006/metadata/properties"/>
    <ds:schemaRef ds:uri="c33bd1f9-3e5c-44a5-8f19-b580f34e7fd3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E8828F-DEBF-4020-A52B-2D9360186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 CARNE</vt:lpstr>
      <vt:lpstr>'BOVINO CARNE'!Área_de_impresión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2022-06-20T21:07:48Z</cp:lastPrinted>
  <dcterms:created xsi:type="dcterms:W3CDTF">2020-11-27T12:49:26Z</dcterms:created>
  <dcterms:modified xsi:type="dcterms:W3CDTF">2023-01-30T19:36:42Z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0x01010070CCE2EACA9967499377E27C353E13D4</vt:lpwstr>
  </property>
</Properties>
</file>