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arinm\OneDrive - INDAP\LOS MUERMOS\OFICINA LOS MUERMOS 2023\FICHAS TÉCNICAS\"/>
    </mc:Choice>
  </mc:AlternateContent>
  <bookViews>
    <workbookView xWindow="0" yWindow="0" windowWidth="19200" windowHeight="6430"/>
  </bookViews>
  <sheets>
    <sheet name="BOVINOS 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G69" i="1" l="1"/>
  <c r="G48" i="1" l="1"/>
  <c r="G49" i="1"/>
  <c r="G50" i="1"/>
  <c r="G58" i="1"/>
  <c r="G59" i="1"/>
  <c r="G60" i="1"/>
  <c r="G61" i="1"/>
  <c r="G62" i="1"/>
  <c r="G63" i="1"/>
  <c r="G64" i="1"/>
  <c r="G57" i="1"/>
  <c r="G55" i="1"/>
  <c r="G24" i="1"/>
  <c r="G25" i="1"/>
  <c r="G26" i="1"/>
  <c r="G27" i="1"/>
  <c r="G28" i="1"/>
  <c r="C90" i="1" l="1"/>
  <c r="G70" i="1" l="1"/>
  <c r="C93" i="1" s="1"/>
  <c r="G53" i="1"/>
  <c r="G52" i="1"/>
  <c r="G47" i="1"/>
  <c r="G41" i="1"/>
  <c r="G40" i="1"/>
  <c r="G39" i="1"/>
  <c r="G38" i="1"/>
  <c r="G23" i="1"/>
  <c r="G22" i="1"/>
  <c r="G21" i="1"/>
  <c r="G12" i="1"/>
  <c r="G75" i="1" s="1"/>
  <c r="G29" i="1" l="1"/>
  <c r="G65" i="1"/>
  <c r="C92" i="1" s="1"/>
  <c r="G42" i="1"/>
  <c r="C91" i="1" s="1"/>
  <c r="G72" i="1" l="1"/>
  <c r="G73" i="1" s="1"/>
  <c r="C89" i="1"/>
  <c r="G74" i="1" l="1"/>
  <c r="C94" i="1"/>
  <c r="C95" i="1" s="1"/>
  <c r="D89" i="1" s="1"/>
  <c r="E100" i="1" l="1"/>
  <c r="D100" i="1"/>
  <c r="C100" i="1"/>
  <c r="G76" i="1"/>
  <c r="D94" i="1"/>
  <c r="D92" i="1"/>
  <c r="D91" i="1"/>
  <c r="D93" i="1"/>
  <c r="D95" i="1" l="1"/>
</calcChain>
</file>

<file path=xl/sharedStrings.xml><?xml version="1.0" encoding="utf-8"?>
<sst xmlns="http://schemas.openxmlformats.org/spreadsheetml/2006/main" count="184" uniqueCount="129">
  <si>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</si>
  <si>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</si>
  <si>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</si>
  <si>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</si>
  <si>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</si>
  <si>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</si>
  <si>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</si>
  <si>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</si>
  <si>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</si>
  <si>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</si>
  <si>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</si>
  <si>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</si>
  <si>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</si>
  <si>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</si>
  <si>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</si>
  <si>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</si>
  <si>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</si>
  <si>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</si>
  <si>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</si>
  <si>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</si>
  <si>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</si>
  <si>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</si>
  <si>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</si>
  <si>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</si>
  <si>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</si>
  <si>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Agosto-Septiembre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</si>
  <si>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</si>
  <si>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</si>
  <si>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</si>
  <si>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</si>
  <si>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</si>
  <si>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</si>
  <si>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</si>
  <si>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</si>
  <si>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</si>
  <si>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</si>
  <si>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</si>
  <si>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</si>
  <si>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</si>
  <si>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</si>
  <si>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</si>
  <si>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</si>
  <si>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</si>
  <si>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</si>
  <si>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</si>
  <si>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</si>
  <si>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</si>
  <si>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</si>
  <si>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</si>
  <si>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</si>
  <si>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</si>
  <si>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</si>
  <si>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</si>
  <si>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</si>
  <si>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</si>
  <si>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</si>
  <si>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Subtotal otros</t>
  </si>
  <si>
    <t>Bovinos Carne</t>
  </si>
  <si>
    <t>Raza</t>
  </si>
  <si>
    <t>Clavel y Cruzas</t>
  </si>
  <si>
    <t>LOS LAGOS</t>
  </si>
  <si>
    <t>Los Muermos</t>
  </si>
  <si>
    <t>PRECIO ESPERADO ($/kilo)</t>
  </si>
  <si>
    <t>MERCADO INTERNO</t>
  </si>
  <si>
    <t>Normal</t>
  </si>
  <si>
    <t>Manejo sanitario otoño</t>
  </si>
  <si>
    <t>Abril-Mayo</t>
  </si>
  <si>
    <t xml:space="preserve">Manejo sanitario Primavera </t>
  </si>
  <si>
    <t>Octubre - Noviembre</t>
  </si>
  <si>
    <t xml:space="preserve">Forrajeo Invernal </t>
  </si>
  <si>
    <t>Reparacion de cercos</t>
  </si>
  <si>
    <t>Enero-Diciembre</t>
  </si>
  <si>
    <t>Fertilizaciones</t>
  </si>
  <si>
    <t>Septiembre-octubre</t>
  </si>
  <si>
    <t>Siembras de praderas y/o cultivos</t>
  </si>
  <si>
    <t>Marzo-abril</t>
  </si>
  <si>
    <t>Cosecha de forraje Ensillaje y/o heno</t>
  </si>
  <si>
    <t>Marzo</t>
  </si>
  <si>
    <t>PREPARACION DE SUELO</t>
  </si>
  <si>
    <t>J/maquinaria x 8 HORAS (30000 x hora)</t>
  </si>
  <si>
    <t>otoño</t>
  </si>
  <si>
    <t>SIEMBRAS</t>
  </si>
  <si>
    <t>otoño/primavera</t>
  </si>
  <si>
    <t>Cosecha de Forraje</t>
  </si>
  <si>
    <t>primavera</t>
  </si>
  <si>
    <t>FARMACOS</t>
  </si>
  <si>
    <t>Vacuna Clostridial(1)</t>
  </si>
  <si>
    <t>Frasco  100 cc (50 dosis)</t>
  </si>
  <si>
    <t>Primavera</t>
  </si>
  <si>
    <t>Ivermectina(2)</t>
  </si>
  <si>
    <t>Frasco 500 cc</t>
  </si>
  <si>
    <t>Otoño y primavera</t>
  </si>
  <si>
    <t>Vitaminas</t>
  </si>
  <si>
    <t>Frasco 250 cc</t>
  </si>
  <si>
    <t>Antibioticos y Antinflamatorios</t>
  </si>
  <si>
    <t>ALIMENTACION</t>
  </si>
  <si>
    <t>Heno (3) fardos de 25 kg c/u</t>
  </si>
  <si>
    <t>invierno</t>
  </si>
  <si>
    <t>Concentrados(2,1 saco 25 kg/dia por 30 dias)</t>
  </si>
  <si>
    <t>Sales Minerales</t>
  </si>
  <si>
    <t>Fertilizantes</t>
  </si>
  <si>
    <t>Sacos de 25 kg</t>
  </si>
  <si>
    <t>Semillas</t>
  </si>
  <si>
    <t>Combustible diesel</t>
  </si>
  <si>
    <t>Petroleo diesel</t>
  </si>
  <si>
    <t>Combustible bencina</t>
  </si>
  <si>
    <t>Bencina x litro</t>
  </si>
  <si>
    <t>Alambre pua</t>
  </si>
  <si>
    <t>Grapas</t>
  </si>
  <si>
    <t>Grapas por kilo</t>
  </si>
  <si>
    <t>Estacones de madera</t>
  </si>
  <si>
    <t>Fletes</t>
  </si>
  <si>
    <t>Flete transporte insumos</t>
  </si>
  <si>
    <t>Costo unitario ($/kilo carne) (*)</t>
  </si>
  <si>
    <t>Veterinario</t>
  </si>
  <si>
    <t>Otoño-Primavera</t>
  </si>
  <si>
    <t>RENDIMIENTO:  (Kg/carne /Plantel de 30 Vientres)</t>
  </si>
  <si>
    <t>COSTO TOTAL/Plantel 30 vientres</t>
  </si>
  <si>
    <t>Rendimiento (kilo carne/plantel)</t>
  </si>
  <si>
    <t>ESCENARIOS COSTO UNITARIO  ($/kilo plantel)</t>
  </si>
  <si>
    <t>J/maquinaria x 8 HORAS (40000 x hora)</t>
  </si>
  <si>
    <t>Bolos de Ensilaje</t>
  </si>
  <si>
    <t>Unid</t>
  </si>
  <si>
    <t>Estacones Impregnada de 3-4" x 2,4 mts</t>
  </si>
  <si>
    <t>Junio 2022</t>
  </si>
  <si>
    <r>
      <rPr>
        <u/>
        <sz val="11"/>
        <color indexed="8"/>
        <rFont val="Calibri"/>
        <family val="2"/>
      </rPr>
      <t>Fuente</t>
    </r>
    <r>
      <rPr>
        <sz val="11"/>
        <color indexed="8"/>
        <rFont val="Calibri"/>
        <family val="2"/>
      </rPr>
      <t>: INDAP</t>
    </r>
  </si>
  <si>
    <r>
      <rPr>
        <b/>
        <u/>
        <sz val="11"/>
        <color indexed="8"/>
        <rFont val="Calibri"/>
        <family val="2"/>
      </rPr>
      <t>Notas</t>
    </r>
    <r>
      <rPr>
        <b/>
        <sz val="11"/>
        <color indexed="8"/>
        <rFont val="Calibri"/>
        <family val="2"/>
      </rPr>
      <t>:</t>
    </r>
  </si>
  <si>
    <t>Junio 2023</t>
  </si>
  <si>
    <t>Rollo Alambre 275 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</si>
</sst>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 &quot;$&quot;* #,##0_ ;_ &quot;$&quot;* \-#,##0_ ;_ &quot;$&quot;* &quot;-&quot;_ ;_ @_ "/>
    <numFmt numFmtId="43" formatCode="_ * #,##0.00_ ;_ * \-#,##0.00_ ;_ * &quot;-&quot;??_ ;_ @_ "/>
    <numFmt numFmtId="164" formatCode="_-* #,##0.00_-;\-* #,##0.00_-;_-* &quot;-&quot;??_-;_-@_-"/>
    <numFmt numFmtId="165" formatCode="_-&quot;$&quot;\ * #,##0_-;\-&quot;$&quot;\ * #,##0_-;_-&quot;$&quot;\ * &quot;-&quot;_-;_-@_-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_-* #,##0_-;\-* #,##0_-;_-* &quot;-&quot;??_-;_-@_-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9"/>
      <color indexed="8"/>
      <name val="Calibri"/>
      <family val="2"/>
    </font>
    <font>
      <sz val="11"/>
      <color indexed="8"/>
      <name val="Calibri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Helvetica Neue"/>
      <family val="2"/>
      <scheme val="minor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1"/>
      <color indexed="8"/>
      <name val="Arial Narrow"/>
      <family val="2"/>
    </font>
    <font>
      <b/>
      <i/>
      <sz val="11"/>
      <color indexed="9"/>
      <name val="Calibri"/>
      <family val="2"/>
    </font>
    <font>
      <sz val="11"/>
      <color indexed="9"/>
      <name val="Arial Narrow"/>
      <family val="2"/>
    </font>
    <font>
      <b/>
      <sz val="11"/>
      <color indexed="8"/>
      <name val="Calibri"/>
      <family val="2"/>
    </font>
    <font>
      <b/>
      <sz val="11"/>
      <color indexed="8"/>
      <name val="Arial Narrow"/>
      <family val="2"/>
    </font>
    <font>
      <b/>
      <sz val="11"/>
      <name val="Helvetica Neue"/>
      <family val="2"/>
      <scheme val="minor"/>
    </font>
    <font>
      <sz val="11"/>
      <name val="Arial Narrow"/>
      <family val="2"/>
    </font>
    <font>
      <u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7">
    <xf numFmtId="0" fontId="0" fillId="0" borderId="0" applyNumberFormat="0" applyFill="0" applyBorder="0" applyProtection="0"/>
    <xf numFmtId="43" fontId="3" fillId="0" borderId="0" applyFont="0" applyFill="0" applyBorder="0" applyAlignment="0" applyProtection="0"/>
    <xf numFmtId="43" fontId="4" fillId="0" borderId="21" applyFont="0" applyFill="0" applyBorder="0" applyAlignment="0" applyProtection="0"/>
    <xf numFmtId="164" fontId="5" fillId="0" borderId="21" applyFont="0" applyFill="0" applyBorder="0" applyAlignment="0" applyProtection="0"/>
    <xf numFmtId="164" fontId="4" fillId="0" borderId="21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66">
    <xf numFmtId="0" fontId="0" fillId="0" borderId="0" xfId="0" applyFont="1" applyAlignment="1"/>
    <xf numFmtId="0" fontId="2" fillId="2" borderId="1" xfId="0" applyFont="1" applyFill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21" xfId="0" applyNumberFormat="1" applyFont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9" fontId="2" fillId="0" borderId="0" xfId="6" applyFont="1" applyAlignment="1">
      <alignment vertical="center"/>
    </xf>
    <xf numFmtId="0" fontId="6" fillId="0" borderId="5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63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vertical="center" wrapText="1"/>
    </xf>
    <xf numFmtId="49" fontId="5" fillId="2" borderId="60" xfId="0" applyNumberFormat="1" applyFont="1" applyFill="1" applyBorder="1" applyAlignment="1">
      <alignment horizontal="left" vertical="center"/>
    </xf>
    <xf numFmtId="0" fontId="5" fillId="2" borderId="55" xfId="0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horizontal="left" vertical="center"/>
    </xf>
    <xf numFmtId="49" fontId="9" fillId="2" borderId="5" xfId="0" applyNumberFormat="1" applyFont="1" applyFill="1" applyBorder="1" applyAlignment="1">
      <alignment vertical="center" wrapText="1"/>
    </xf>
    <xf numFmtId="49" fontId="9" fillId="2" borderId="60" xfId="0" applyNumberFormat="1" applyFont="1" applyFill="1" applyBorder="1" applyAlignment="1">
      <alignment horizontal="left" vertical="center" wrapText="1"/>
    </xf>
    <xf numFmtId="0" fontId="9" fillId="2" borderId="55" xfId="0" applyFont="1" applyFill="1" applyBorder="1" applyAlignment="1">
      <alignment vertical="center"/>
    </xf>
    <xf numFmtId="49" fontId="9" fillId="2" borderId="6" xfId="0" applyNumberFormat="1" applyFont="1" applyFill="1" applyBorder="1" applyAlignment="1">
      <alignment horizontal="left" vertical="center"/>
    </xf>
    <xf numFmtId="49" fontId="9" fillId="2" borderId="60" xfId="0" applyNumberFormat="1" applyFont="1" applyFill="1" applyBorder="1" applyAlignment="1">
      <alignment horizontal="left" vertical="center"/>
    </xf>
    <xf numFmtId="168" fontId="9" fillId="2" borderId="6" xfId="0" applyNumberFormat="1" applyFont="1" applyFill="1" applyBorder="1" applyAlignment="1">
      <alignment horizontal="left" vertical="center"/>
    </xf>
    <xf numFmtId="49" fontId="9" fillId="2" borderId="62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horizontal="left" vertical="center" wrapText="1"/>
    </xf>
    <xf numFmtId="14" fontId="9" fillId="2" borderId="60" xfId="0" applyNumberFormat="1" applyFont="1" applyFill="1" applyBorder="1" applyAlignment="1">
      <alignment horizontal="left" vertical="center"/>
    </xf>
    <xf numFmtId="49" fontId="9" fillId="2" borderId="6" xfId="0" applyNumberFormat="1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vertical="center" wrapText="1"/>
    </xf>
    <xf numFmtId="14" fontId="5" fillId="2" borderId="8" xfId="0" applyNumberFormat="1" applyFont="1" applyFill="1" applyBorder="1" applyAlignment="1">
      <alignment vertical="center"/>
    </xf>
    <xf numFmtId="0" fontId="5" fillId="2" borderId="64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vertical="center"/>
    </xf>
    <xf numFmtId="49" fontId="7" fillId="5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49" fontId="7" fillId="3" borderId="56" xfId="0" applyNumberFormat="1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left" vertical="center"/>
    </xf>
    <xf numFmtId="0" fontId="1" fillId="0" borderId="55" xfId="0" applyFont="1" applyBorder="1" applyAlignment="1">
      <alignment horizontal="center" vertical="center"/>
    </xf>
    <xf numFmtId="165" fontId="6" fillId="0" borderId="55" xfId="2" applyNumberFormat="1" applyFont="1" applyFill="1" applyBorder="1" applyAlignment="1">
      <alignment vertical="center"/>
    </xf>
    <xf numFmtId="3" fontId="9" fillId="2" borderId="55" xfId="0" applyNumberFormat="1" applyFont="1" applyFill="1" applyBorder="1" applyAlignment="1">
      <alignment horizontal="right" vertical="center" wrapText="1"/>
    </xf>
    <xf numFmtId="0" fontId="6" fillId="0" borderId="55" xfId="0" applyFont="1" applyFill="1" applyBorder="1" applyAlignment="1">
      <alignment horizontal="left" vertical="center" wrapText="1"/>
    </xf>
    <xf numFmtId="49" fontId="11" fillId="3" borderId="6" xfId="0" applyNumberFormat="1" applyFont="1" applyFill="1" applyBorder="1" applyAlignment="1">
      <alignment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vertical="center"/>
    </xf>
    <xf numFmtId="3" fontId="11" fillId="3" borderId="6" xfId="0" applyNumberFormat="1" applyFont="1" applyFill="1" applyBorder="1" applyAlignment="1">
      <alignment vertical="center"/>
    </xf>
    <xf numFmtId="3" fontId="5" fillId="2" borderId="11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7" fillId="3" borderId="14" xfId="0" applyNumberFormat="1" applyFont="1" applyFill="1" applyBorder="1" applyAlignment="1">
      <alignment horizontal="center" vertical="center"/>
    </xf>
    <xf numFmtId="49" fontId="7" fillId="3" borderId="14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49" fontId="8" fillId="3" borderId="14" xfId="0" applyNumberFormat="1" applyFont="1" applyFill="1" applyBorder="1" applyAlignment="1">
      <alignment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3" fontId="5" fillId="2" borderId="17" xfId="0" applyNumberFormat="1" applyFont="1" applyFill="1" applyBorder="1" applyAlignment="1">
      <alignment vertical="center"/>
    </xf>
    <xf numFmtId="49" fontId="7" fillId="3" borderId="12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vertical="center"/>
    </xf>
    <xf numFmtId="0" fontId="5" fillId="0" borderId="57" xfId="0" applyFont="1" applyFill="1" applyBorder="1" applyAlignment="1">
      <alignment horizontal="center" vertical="center"/>
    </xf>
    <xf numFmtId="169" fontId="5" fillId="0" borderId="57" xfId="3" applyNumberFormat="1" applyFont="1" applyFill="1" applyBorder="1" applyAlignment="1">
      <alignment horizontal="right" vertical="center" wrapText="1"/>
    </xf>
    <xf numFmtId="3" fontId="9" fillId="2" borderId="6" xfId="0" applyNumberFormat="1" applyFont="1" applyFill="1" applyBorder="1" applyAlignment="1">
      <alignment horizontal="right" vertical="center" wrapText="1"/>
    </xf>
    <xf numFmtId="49" fontId="11" fillId="3" borderId="14" xfId="0" applyNumberFormat="1" applyFont="1" applyFill="1" applyBorder="1" applyAlignment="1">
      <alignment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vertical="center"/>
    </xf>
    <xf numFmtId="3" fontId="11" fillId="3" borderId="14" xfId="0" applyNumberFormat="1" applyFont="1" applyFill="1" applyBorder="1" applyAlignment="1">
      <alignment vertical="center"/>
    </xf>
    <xf numFmtId="0" fontId="12" fillId="0" borderId="58" xfId="0" applyFont="1" applyFill="1" applyBorder="1" applyAlignment="1">
      <alignment vertical="center" wrapText="1"/>
    </xf>
    <xf numFmtId="0" fontId="5" fillId="0" borderId="58" xfId="0" applyFont="1" applyFill="1" applyBorder="1" applyAlignment="1">
      <alignment horizontal="center" vertical="center" wrapText="1"/>
    </xf>
    <xf numFmtId="169" fontId="5" fillId="0" borderId="58" xfId="3" applyNumberFormat="1" applyFont="1" applyFill="1" applyBorder="1" applyAlignment="1">
      <alignment horizontal="right" vertical="center" wrapText="1"/>
    </xf>
    <xf numFmtId="0" fontId="13" fillId="2" borderId="6" xfId="0" applyFont="1" applyFill="1" applyBorder="1" applyAlignment="1">
      <alignment horizontal="left" vertical="center" wrapText="1"/>
    </xf>
    <xf numFmtId="165" fontId="6" fillId="0" borderId="55" xfId="3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0" fontId="12" fillId="10" borderId="59" xfId="0" applyFont="1" applyFill="1" applyBorder="1" applyAlignment="1">
      <alignment vertical="center" wrapText="1"/>
    </xf>
    <xf numFmtId="0" fontId="5" fillId="0" borderId="59" xfId="0" applyFont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169" fontId="5" fillId="0" borderId="59" xfId="3" applyNumberFormat="1" applyFont="1" applyFill="1" applyBorder="1" applyAlignment="1">
      <alignment horizontal="right" vertical="center" wrapText="1"/>
    </xf>
    <xf numFmtId="164" fontId="6" fillId="0" borderId="55" xfId="4" applyNumberFormat="1" applyFont="1" applyFill="1" applyBorder="1" applyAlignment="1">
      <alignment horizontal="center" vertical="center"/>
    </xf>
    <xf numFmtId="0" fontId="6" fillId="0" borderId="55" xfId="4" applyNumberFormat="1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left" vertical="center"/>
    </xf>
    <xf numFmtId="164" fontId="6" fillId="0" borderId="59" xfId="4" applyNumberFormat="1" applyFont="1" applyFill="1" applyBorder="1" applyAlignment="1">
      <alignment horizontal="center" vertical="center"/>
    </xf>
    <xf numFmtId="0" fontId="6" fillId="0" borderId="59" xfId="4" applyNumberFormat="1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165" fontId="6" fillId="0" borderId="59" xfId="3" applyNumberFormat="1" applyFont="1" applyFill="1" applyBorder="1" applyAlignment="1">
      <alignment vertical="center"/>
    </xf>
    <xf numFmtId="165" fontId="6" fillId="0" borderId="55" xfId="1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vertical="center"/>
    </xf>
    <xf numFmtId="49" fontId="9" fillId="2" borderId="60" xfId="0" applyNumberFormat="1" applyFont="1" applyFill="1" applyBorder="1" applyAlignment="1">
      <alignment horizontal="center" vertical="center"/>
    </xf>
    <xf numFmtId="0" fontId="15" fillId="0" borderId="55" xfId="0" applyFont="1" applyFill="1" applyBorder="1" applyAlignment="1">
      <alignment horizontal="center" vertical="center"/>
    </xf>
    <xf numFmtId="49" fontId="9" fillId="2" borderId="61" xfId="0" applyNumberFormat="1" applyFont="1" applyFill="1" applyBorder="1" applyAlignment="1">
      <alignment horizontal="center" vertical="center"/>
    </xf>
    <xf numFmtId="3" fontId="9" fillId="0" borderId="55" xfId="5" applyNumberFormat="1" applyFont="1" applyFill="1" applyBorder="1" applyAlignment="1">
      <alignment horizontal="right" vertical="center" wrapText="1"/>
    </xf>
    <xf numFmtId="3" fontId="9" fillId="2" borderId="62" xfId="0" applyNumberFormat="1" applyFont="1" applyFill="1" applyBorder="1" applyAlignment="1">
      <alignment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vertical="center"/>
    </xf>
    <xf numFmtId="3" fontId="11" fillId="3" borderId="18" xfId="0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3" fontId="5" fillId="2" borderId="24" xfId="0" applyNumberFormat="1" applyFont="1" applyFill="1" applyBorder="1" applyAlignment="1">
      <alignment vertical="center"/>
    </xf>
    <xf numFmtId="49" fontId="7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3" fontId="7" fillId="5" borderId="27" xfId="0" applyNumberFormat="1" applyFont="1" applyFill="1" applyBorder="1" applyAlignment="1">
      <alignment vertical="center"/>
    </xf>
    <xf numFmtId="49" fontId="7" fillId="3" borderId="28" xfId="0" applyNumberFormat="1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166" fontId="7" fillId="3" borderId="29" xfId="0" applyNumberFormat="1" applyFont="1" applyFill="1" applyBorder="1" applyAlignment="1">
      <alignment vertical="center"/>
    </xf>
    <xf numFmtId="49" fontId="7" fillId="5" borderId="28" xfId="0" applyNumberFormat="1" applyFont="1" applyFill="1" applyBorder="1" applyAlignment="1">
      <alignment vertical="center"/>
    </xf>
    <xf numFmtId="0" fontId="7" fillId="5" borderId="14" xfId="0" applyFont="1" applyFill="1" applyBorder="1" applyAlignment="1">
      <alignment vertical="center"/>
    </xf>
    <xf numFmtId="166" fontId="7" fillId="5" borderId="29" xfId="0" applyNumberFormat="1" applyFont="1" applyFill="1" applyBorder="1" applyAlignment="1">
      <alignment vertical="center"/>
    </xf>
    <xf numFmtId="49" fontId="7" fillId="5" borderId="30" xfId="0" applyNumberFormat="1" applyFont="1" applyFill="1" applyBorder="1" applyAlignment="1">
      <alignment vertical="center"/>
    </xf>
    <xf numFmtId="0" fontId="7" fillId="5" borderId="31" xfId="0" applyFont="1" applyFill="1" applyBorder="1" applyAlignment="1">
      <alignment vertical="center"/>
    </xf>
    <xf numFmtId="166" fontId="7" fillId="6" borderId="32" xfId="0" applyNumberFormat="1" applyFont="1" applyFill="1" applyBorder="1" applyAlignment="1">
      <alignment vertical="center"/>
    </xf>
    <xf numFmtId="49" fontId="5" fillId="2" borderId="21" xfId="0" applyNumberFormat="1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166" fontId="7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5" fillId="2" borderId="44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49" fontId="5" fillId="2" borderId="46" xfId="0" applyNumberFormat="1" applyFont="1" applyFill="1" applyBorder="1" applyAlignment="1">
      <alignment vertical="center"/>
    </xf>
    <xf numFmtId="0" fontId="5" fillId="2" borderId="47" xfId="0" applyFont="1" applyFill="1" applyBorder="1" applyAlignment="1">
      <alignment vertical="center"/>
    </xf>
    <xf numFmtId="49" fontId="5" fillId="2" borderId="48" xfId="0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9" borderId="42" xfId="0" applyFont="1" applyFill="1" applyBorder="1" applyAlignment="1">
      <alignment vertical="center"/>
    </xf>
    <xf numFmtId="0" fontId="5" fillId="7" borderId="21" xfId="0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49" fontId="12" fillId="8" borderId="22" xfId="0" applyNumberFormat="1" applyFont="1" applyFill="1" applyBorder="1" applyAlignment="1">
      <alignment vertical="center"/>
    </xf>
    <xf numFmtId="49" fontId="5" fillId="8" borderId="34" xfId="0" applyNumberFormat="1" applyFont="1" applyFill="1" applyBorder="1" applyAlignment="1">
      <alignment vertical="center"/>
    </xf>
    <xf numFmtId="49" fontId="12" fillId="2" borderId="35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9" fontId="5" fillId="2" borderId="3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7" fillId="7" borderId="21" xfId="0" applyFont="1" applyFill="1" applyBorder="1" applyAlignment="1">
      <alignment vertical="center"/>
    </xf>
    <xf numFmtId="49" fontId="12" fillId="8" borderId="37" xfId="0" applyNumberFormat="1" applyFont="1" applyFill="1" applyBorder="1" applyAlignment="1">
      <alignment vertical="center"/>
    </xf>
    <xf numFmtId="167" fontId="12" fillId="8" borderId="38" xfId="0" applyNumberFormat="1" applyFont="1" applyFill="1" applyBorder="1" applyAlignment="1">
      <alignment vertical="center"/>
    </xf>
    <xf numFmtId="9" fontId="12" fillId="8" borderId="39" xfId="0" applyNumberFormat="1" applyFont="1" applyFill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0" fontId="7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7" fillId="9" borderId="21" xfId="0" applyFont="1" applyFill="1" applyBorder="1" applyAlignment="1">
      <alignment vertical="center"/>
    </xf>
    <xf numFmtId="0" fontId="7" fillId="9" borderId="51" xfId="0" applyFont="1" applyFill="1" applyBorder="1" applyAlignment="1">
      <alignment vertical="center"/>
    </xf>
    <xf numFmtId="0" fontId="7" fillId="7" borderId="20" xfId="0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167" fontId="12" fillId="8" borderId="53" xfId="0" applyNumberFormat="1" applyFont="1" applyFill="1" applyBorder="1" applyAlignment="1">
      <alignment vertical="center"/>
    </xf>
    <xf numFmtId="3" fontId="12" fillId="8" borderId="53" xfId="0" applyNumberFormat="1" applyFont="1" applyFill="1" applyBorder="1" applyAlignment="1">
      <alignment vertical="center"/>
    </xf>
    <xf numFmtId="3" fontId="12" fillId="8" borderId="54" xfId="0" applyNumberFormat="1" applyFont="1" applyFill="1" applyBorder="1" applyAlignment="1">
      <alignment vertical="center"/>
    </xf>
    <xf numFmtId="0" fontId="12" fillId="7" borderId="21" xfId="0" applyFont="1" applyFill="1" applyBorder="1" applyAlignment="1">
      <alignment vertical="center"/>
    </xf>
    <xf numFmtId="166" fontId="12" fillId="2" borderId="21" xfId="0" applyNumberFormat="1" applyFont="1" applyFill="1" applyBorder="1" applyAlignment="1">
      <alignment vertical="center"/>
    </xf>
    <xf numFmtId="167" fontId="12" fillId="8" borderId="39" xfId="0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49" fontId="18" fillId="9" borderId="40" xfId="0" applyNumberFormat="1" applyFont="1" applyFill="1" applyBorder="1" applyAlignment="1">
      <alignment vertical="center"/>
    </xf>
    <xf numFmtId="0" fontId="12" fillId="9" borderId="41" xfId="0" applyFont="1" applyFill="1" applyBorder="1" applyAlignment="1">
      <alignment vertical="center"/>
    </xf>
    <xf numFmtId="49" fontId="9" fillId="2" borderId="62" xfId="0" applyNumberFormat="1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49" fontId="8" fillId="3" borderId="62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49" fontId="9" fillId="2" borderId="62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49" fontId="10" fillId="3" borderId="6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</cellXfs>
  <cellStyles count="7">
    <cellStyle name="Millares" xfId="1" builtinId="3"/>
    <cellStyle name="Millares 2" xfId="3"/>
    <cellStyle name="Millares 4" xfId="2"/>
    <cellStyle name="Millares 6" xfId="4"/>
    <cellStyle name="Moneda [0]" xfId="5" builtinId="7"/>
    <cellStyle name="Normal" xfId="0" builtinId="0"/>
    <cellStyle name="Porcentaje" xfId="6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476250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2"/>
  <sheetViews>
    <sheetView showGridLines="0" tabSelected="1" zoomScale="80" zoomScaleNormal="80" workbookViewId="0">
      <selection activeCell="C13" sqref="C13"/>
    </sheetView>
  </sheetViews>
  <sheetFormatPr baseColWidth="10" defaultColWidth="10.81640625" defaultRowHeight="11.25" customHeight="1"/>
  <cols>
    <col min="1" max="1" width="4.453125" style="2" customWidth="1"/>
    <col min="2" max="2" width="33.81640625" style="2" customWidth="1"/>
    <col min="3" max="3" width="42.7265625" style="2" bestFit="1" customWidth="1"/>
    <col min="4" max="4" width="9.453125" style="2" customWidth="1"/>
    <col min="5" max="5" width="20.54296875" style="2" customWidth="1"/>
    <col min="6" max="6" width="11.81640625" style="2" customWidth="1"/>
    <col min="7" max="7" width="18.7265625" style="2" bestFit="1" customWidth="1"/>
    <col min="8" max="255" width="10.81640625" style="2" customWidth="1"/>
    <col min="256" max="16384" width="10.81640625" style="3"/>
  </cols>
  <sheetData>
    <row r="1" spans="1:7" ht="15" customHeight="1">
      <c r="A1" s="1"/>
      <c r="B1" s="11"/>
      <c r="C1" s="11"/>
      <c r="D1" s="11"/>
      <c r="E1" s="11"/>
      <c r="F1" s="11"/>
      <c r="G1" s="11"/>
    </row>
    <row r="2" spans="1:7" ht="15" customHeight="1">
      <c r="A2" s="1"/>
      <c r="B2" s="11"/>
      <c r="C2" s="11"/>
      <c r="D2" s="11"/>
      <c r="E2" s="11"/>
      <c r="F2" s="11"/>
      <c r="G2" s="11"/>
    </row>
    <row r="3" spans="1:7" ht="15" customHeight="1">
      <c r="A3" s="1"/>
      <c r="B3" s="11"/>
      <c r="C3" s="11"/>
      <c r="D3" s="11"/>
      <c r="E3" s="11"/>
      <c r="F3" s="11"/>
      <c r="G3" s="11"/>
    </row>
    <row r="4" spans="1:7" ht="15" customHeight="1">
      <c r="A4" s="1"/>
      <c r="B4" s="11"/>
      <c r="C4" s="11"/>
      <c r="D4" s="11"/>
      <c r="E4" s="11"/>
      <c r="F4" s="11"/>
      <c r="G4" s="11"/>
    </row>
    <row r="5" spans="1:7" ht="15" customHeight="1">
      <c r="A5" s="1"/>
      <c r="B5" s="11"/>
      <c r="C5" s="11"/>
      <c r="D5" s="11"/>
      <c r="E5" s="11"/>
      <c r="F5" s="11"/>
      <c r="G5" s="11"/>
    </row>
    <row r="6" spans="1:7" ht="15" customHeight="1">
      <c r="A6" s="1"/>
      <c r="B6" s="11"/>
      <c r="C6" s="11"/>
      <c r="D6" s="11"/>
      <c r="E6" s="11"/>
      <c r="F6" s="11"/>
      <c r="G6" s="11"/>
    </row>
    <row r="7" spans="1:7" ht="15" customHeight="1">
      <c r="A7" s="1"/>
      <c r="B7" s="11"/>
      <c r="C7" s="11"/>
      <c r="D7" s="11"/>
      <c r="E7" s="11"/>
      <c r="F7" s="11"/>
      <c r="G7" s="11"/>
    </row>
    <row r="8" spans="1:7" ht="15" customHeight="1">
      <c r="A8" s="1"/>
      <c r="B8" s="12"/>
      <c r="C8" s="13"/>
      <c r="D8" s="14"/>
      <c r="E8" s="13"/>
      <c r="F8" s="13"/>
      <c r="G8" s="13"/>
    </row>
    <row r="9" spans="1:7" ht="38.25" customHeight="1">
      <c r="A9" s="4"/>
      <c r="B9" s="15" t="s">
        <v>0</v>
      </c>
      <c r="C9" s="16" t="s">
        <v>57</v>
      </c>
      <c r="D9" s="17"/>
      <c r="E9" s="160" t="s">
        <v>116</v>
      </c>
      <c r="F9" s="161"/>
      <c r="G9" s="18">
        <v>9000</v>
      </c>
    </row>
    <row r="10" spans="1:7" ht="38.25" customHeight="1">
      <c r="A10" s="4"/>
      <c r="B10" s="19" t="s">
        <v>58</v>
      </c>
      <c r="C10" s="20" t="s">
        <v>59</v>
      </c>
      <c r="D10" s="21"/>
      <c r="E10" s="158" t="s">
        <v>1</v>
      </c>
      <c r="F10" s="159"/>
      <c r="G10" s="22" t="s">
        <v>127</v>
      </c>
    </row>
    <row r="11" spans="1:7" ht="18" customHeight="1">
      <c r="A11" s="4"/>
      <c r="B11" s="19" t="s">
        <v>2</v>
      </c>
      <c r="C11" s="23" t="s">
        <v>3</v>
      </c>
      <c r="D11" s="21"/>
      <c r="E11" s="158" t="s">
        <v>62</v>
      </c>
      <c r="F11" s="159"/>
      <c r="G11" s="24">
        <v>1850</v>
      </c>
    </row>
    <row r="12" spans="1:7" ht="11.25" customHeight="1">
      <c r="A12" s="4"/>
      <c r="B12" s="19" t="s">
        <v>4</v>
      </c>
      <c r="C12" s="20" t="s">
        <v>60</v>
      </c>
      <c r="D12" s="21"/>
      <c r="E12" s="25" t="s">
        <v>5</v>
      </c>
      <c r="F12" s="26"/>
      <c r="G12" s="27">
        <f>(G9*G11)</f>
        <v>16650000</v>
      </c>
    </row>
    <row r="13" spans="1:7" ht="11.25" customHeight="1">
      <c r="A13" s="4"/>
      <c r="B13" s="19" t="s">
        <v>6</v>
      </c>
      <c r="C13" s="23" t="s">
        <v>61</v>
      </c>
      <c r="D13" s="21"/>
      <c r="E13" s="158" t="s">
        <v>7</v>
      </c>
      <c r="F13" s="159"/>
      <c r="G13" s="22" t="s">
        <v>63</v>
      </c>
    </row>
    <row r="14" spans="1:7" ht="13.5" customHeight="1">
      <c r="A14" s="4"/>
      <c r="B14" s="19" t="s">
        <v>8</v>
      </c>
      <c r="C14" s="23" t="s">
        <v>61</v>
      </c>
      <c r="D14" s="21"/>
      <c r="E14" s="158" t="s">
        <v>9</v>
      </c>
      <c r="F14" s="159"/>
      <c r="G14" s="22" t="s">
        <v>124</v>
      </c>
    </row>
    <row r="15" spans="1:7" ht="25.5" customHeight="1">
      <c r="A15" s="4"/>
      <c r="B15" s="19" t="s">
        <v>10</v>
      </c>
      <c r="C15" s="28">
        <v>44973</v>
      </c>
      <c r="D15" s="21"/>
      <c r="E15" s="162" t="s">
        <v>11</v>
      </c>
      <c r="F15" s="163"/>
      <c r="G15" s="29" t="s">
        <v>64</v>
      </c>
    </row>
    <row r="16" spans="1:7" ht="12" customHeight="1">
      <c r="A16" s="1"/>
      <c r="B16" s="30"/>
      <c r="C16" s="31"/>
      <c r="D16" s="32"/>
      <c r="E16" s="33"/>
      <c r="F16" s="33"/>
      <c r="G16" s="34"/>
    </row>
    <row r="17" spans="1:7" ht="12" customHeight="1">
      <c r="A17" s="5"/>
      <c r="B17" s="164" t="s">
        <v>12</v>
      </c>
      <c r="C17" s="165"/>
      <c r="D17" s="165"/>
      <c r="E17" s="165"/>
      <c r="F17" s="165"/>
      <c r="G17" s="165"/>
    </row>
    <row r="18" spans="1:7" ht="12" customHeight="1">
      <c r="A18" s="1"/>
      <c r="B18" s="35"/>
      <c r="C18" s="36"/>
      <c r="D18" s="36"/>
      <c r="E18" s="36"/>
      <c r="F18" s="37"/>
      <c r="G18" s="37"/>
    </row>
    <row r="19" spans="1:7" ht="12" customHeight="1">
      <c r="A19" s="4"/>
      <c r="B19" s="38" t="s">
        <v>13</v>
      </c>
      <c r="C19" s="39"/>
      <c r="D19" s="13"/>
      <c r="E19" s="13"/>
      <c r="F19" s="13"/>
      <c r="G19" s="13"/>
    </row>
    <row r="20" spans="1:7" ht="24" customHeight="1">
      <c r="A20" s="5"/>
      <c r="B20" s="40" t="s">
        <v>14</v>
      </c>
      <c r="C20" s="40" t="s">
        <v>15</v>
      </c>
      <c r="D20" s="40" t="s">
        <v>16</v>
      </c>
      <c r="E20" s="40" t="s">
        <v>17</v>
      </c>
      <c r="F20" s="40" t="s">
        <v>18</v>
      </c>
      <c r="G20" s="40" t="s">
        <v>19</v>
      </c>
    </row>
    <row r="21" spans="1:7" ht="12.75" customHeight="1">
      <c r="A21" s="6"/>
      <c r="B21" s="41" t="s">
        <v>65</v>
      </c>
      <c r="C21" s="42" t="s">
        <v>20</v>
      </c>
      <c r="D21" s="10">
        <v>2</v>
      </c>
      <c r="E21" s="10" t="s">
        <v>66</v>
      </c>
      <c r="F21" s="43">
        <v>25000</v>
      </c>
      <c r="G21" s="44">
        <f>(D21*F21)</f>
        <v>50000</v>
      </c>
    </row>
    <row r="22" spans="1:7" ht="25.5" customHeight="1">
      <c r="A22" s="6"/>
      <c r="B22" s="41" t="s">
        <v>67</v>
      </c>
      <c r="C22" s="42" t="s">
        <v>20</v>
      </c>
      <c r="D22" s="10">
        <v>3</v>
      </c>
      <c r="E22" s="10" t="s">
        <v>68</v>
      </c>
      <c r="F22" s="43">
        <v>25000</v>
      </c>
      <c r="G22" s="44">
        <f>(D22*F22)</f>
        <v>75000</v>
      </c>
    </row>
    <row r="23" spans="1:7" ht="12.75" customHeight="1">
      <c r="A23" s="6"/>
      <c r="B23" s="45" t="s">
        <v>69</v>
      </c>
      <c r="C23" s="42" t="s">
        <v>20</v>
      </c>
      <c r="D23" s="10">
        <v>30</v>
      </c>
      <c r="E23" s="10" t="s">
        <v>25</v>
      </c>
      <c r="F23" s="43">
        <v>30000</v>
      </c>
      <c r="G23" s="44">
        <f>(D23*F23)</f>
        <v>900000</v>
      </c>
    </row>
    <row r="24" spans="1:7" ht="12.75" customHeight="1">
      <c r="A24" s="6"/>
      <c r="B24" s="45" t="s">
        <v>70</v>
      </c>
      <c r="C24" s="42" t="s">
        <v>20</v>
      </c>
      <c r="D24" s="10">
        <v>4</v>
      </c>
      <c r="E24" s="10" t="s">
        <v>71</v>
      </c>
      <c r="F24" s="43">
        <v>20000</v>
      </c>
      <c r="G24" s="44">
        <f t="shared" ref="G24:G28" si="0">(D24*F24)</f>
        <v>80000</v>
      </c>
    </row>
    <row r="25" spans="1:7" ht="15" customHeight="1">
      <c r="A25" s="6"/>
      <c r="B25" s="45" t="s">
        <v>72</v>
      </c>
      <c r="C25" s="42" t="s">
        <v>20</v>
      </c>
      <c r="D25" s="10">
        <v>4</v>
      </c>
      <c r="E25" s="10" t="s">
        <v>73</v>
      </c>
      <c r="F25" s="43">
        <v>20000</v>
      </c>
      <c r="G25" s="44">
        <f t="shared" si="0"/>
        <v>80000</v>
      </c>
    </row>
    <row r="26" spans="1:7" ht="22.5" customHeight="1">
      <c r="A26" s="6"/>
      <c r="B26" s="45" t="s">
        <v>74</v>
      </c>
      <c r="C26" s="42" t="s">
        <v>20</v>
      </c>
      <c r="D26" s="10">
        <v>3</v>
      </c>
      <c r="E26" s="10" t="s">
        <v>75</v>
      </c>
      <c r="F26" s="43">
        <v>20000</v>
      </c>
      <c r="G26" s="44">
        <f t="shared" si="0"/>
        <v>60000</v>
      </c>
    </row>
    <row r="27" spans="1:7" ht="21" customHeight="1">
      <c r="A27" s="6"/>
      <c r="B27" s="45" t="s">
        <v>74</v>
      </c>
      <c r="C27" s="42" t="s">
        <v>20</v>
      </c>
      <c r="D27" s="10">
        <v>3</v>
      </c>
      <c r="E27" s="10" t="s">
        <v>73</v>
      </c>
      <c r="F27" s="43">
        <v>20000</v>
      </c>
      <c r="G27" s="44">
        <f t="shared" si="0"/>
        <v>60000</v>
      </c>
    </row>
    <row r="28" spans="1:7" ht="36.75" customHeight="1">
      <c r="A28" s="6"/>
      <c r="B28" s="45" t="s">
        <v>76</v>
      </c>
      <c r="C28" s="42" t="s">
        <v>20</v>
      </c>
      <c r="D28" s="10">
        <v>8</v>
      </c>
      <c r="E28" s="10" t="s">
        <v>77</v>
      </c>
      <c r="F28" s="43">
        <v>30000</v>
      </c>
      <c r="G28" s="44">
        <f t="shared" si="0"/>
        <v>240000</v>
      </c>
    </row>
    <row r="29" spans="1:7" ht="12.75" customHeight="1">
      <c r="A29" s="5"/>
      <c r="B29" s="46" t="s">
        <v>21</v>
      </c>
      <c r="C29" s="47"/>
      <c r="D29" s="47"/>
      <c r="E29" s="47"/>
      <c r="F29" s="48"/>
      <c r="G29" s="49">
        <f>SUM(G21:G28)</f>
        <v>1545000</v>
      </c>
    </row>
    <row r="30" spans="1:7" ht="12" customHeight="1">
      <c r="A30" s="1"/>
      <c r="B30" s="35"/>
      <c r="C30" s="37"/>
      <c r="D30" s="37"/>
      <c r="E30" s="37"/>
      <c r="F30" s="50"/>
      <c r="G30" s="50"/>
    </row>
    <row r="31" spans="1:7" ht="12" customHeight="1">
      <c r="A31" s="4"/>
      <c r="B31" s="51" t="s">
        <v>22</v>
      </c>
      <c r="C31" s="52"/>
      <c r="D31" s="53"/>
      <c r="E31" s="53"/>
      <c r="F31" s="12"/>
      <c r="G31" s="12"/>
    </row>
    <row r="32" spans="1:7" ht="24" customHeight="1">
      <c r="A32" s="4"/>
      <c r="B32" s="54" t="s">
        <v>14</v>
      </c>
      <c r="C32" s="55" t="s">
        <v>15</v>
      </c>
      <c r="D32" s="55" t="s">
        <v>16</v>
      </c>
      <c r="E32" s="54" t="s">
        <v>17</v>
      </c>
      <c r="F32" s="55" t="s">
        <v>18</v>
      </c>
      <c r="G32" s="54" t="s">
        <v>19</v>
      </c>
    </row>
    <row r="33" spans="1:11" ht="12" customHeight="1">
      <c r="A33" s="4"/>
      <c r="B33" s="56"/>
      <c r="C33" s="57" t="s">
        <v>55</v>
      </c>
      <c r="D33" s="57"/>
      <c r="E33" s="57"/>
      <c r="F33" s="56"/>
      <c r="G33" s="56"/>
    </row>
    <row r="34" spans="1:11" ht="12" customHeight="1">
      <c r="A34" s="4"/>
      <c r="B34" s="58" t="s">
        <v>23</v>
      </c>
      <c r="C34" s="59"/>
      <c r="D34" s="59"/>
      <c r="E34" s="59"/>
      <c r="F34" s="60"/>
      <c r="G34" s="60"/>
    </row>
    <row r="35" spans="1:11" ht="12" customHeight="1">
      <c r="A35" s="1"/>
      <c r="B35" s="61"/>
      <c r="C35" s="62"/>
      <c r="D35" s="62"/>
      <c r="E35" s="62"/>
      <c r="F35" s="63"/>
      <c r="G35" s="63"/>
    </row>
    <row r="36" spans="1:11" ht="12" customHeight="1">
      <c r="A36" s="4"/>
      <c r="B36" s="51" t="s">
        <v>24</v>
      </c>
      <c r="C36" s="52"/>
      <c r="D36" s="53"/>
      <c r="E36" s="53"/>
      <c r="F36" s="12"/>
      <c r="G36" s="12"/>
    </row>
    <row r="37" spans="1:11" ht="24" customHeight="1">
      <c r="A37" s="4"/>
      <c r="B37" s="64" t="s">
        <v>14</v>
      </c>
      <c r="C37" s="64" t="s">
        <v>15</v>
      </c>
      <c r="D37" s="64" t="s">
        <v>16</v>
      </c>
      <c r="E37" s="64" t="s">
        <v>17</v>
      </c>
      <c r="F37" s="65" t="s">
        <v>18</v>
      </c>
      <c r="G37" s="64" t="s">
        <v>19</v>
      </c>
    </row>
    <row r="38" spans="1:11" ht="12.75" customHeight="1">
      <c r="A38" s="5"/>
      <c r="B38" s="66" t="s">
        <v>78</v>
      </c>
      <c r="C38" s="67" t="s">
        <v>120</v>
      </c>
      <c r="D38" s="67">
        <v>0.8</v>
      </c>
      <c r="E38" s="67" t="s">
        <v>80</v>
      </c>
      <c r="F38" s="68">
        <v>320000</v>
      </c>
      <c r="G38" s="69">
        <f t="shared" ref="G38:G41" si="1">(D38*F38)</f>
        <v>256000</v>
      </c>
    </row>
    <row r="39" spans="1:11" ht="12.75" customHeight="1">
      <c r="A39" s="5"/>
      <c r="B39" s="66" t="s">
        <v>81</v>
      </c>
      <c r="C39" s="67" t="s">
        <v>79</v>
      </c>
      <c r="D39" s="67">
        <v>0.5</v>
      </c>
      <c r="E39" s="67" t="s">
        <v>80</v>
      </c>
      <c r="F39" s="68">
        <v>240000</v>
      </c>
      <c r="G39" s="69">
        <f t="shared" si="1"/>
        <v>120000</v>
      </c>
    </row>
    <row r="40" spans="1:11" ht="12.75" customHeight="1">
      <c r="A40" s="5"/>
      <c r="B40" s="66" t="s">
        <v>72</v>
      </c>
      <c r="C40" s="67" t="s">
        <v>79</v>
      </c>
      <c r="D40" s="67">
        <v>1.2</v>
      </c>
      <c r="E40" s="67" t="s">
        <v>82</v>
      </c>
      <c r="F40" s="68">
        <v>240000</v>
      </c>
      <c r="G40" s="69">
        <f t="shared" si="1"/>
        <v>288000</v>
      </c>
    </row>
    <row r="41" spans="1:11" ht="12.75" customHeight="1">
      <c r="A41" s="5"/>
      <c r="B41" s="66" t="s">
        <v>83</v>
      </c>
      <c r="C41" s="67" t="s">
        <v>79</v>
      </c>
      <c r="D41" s="67">
        <v>2</v>
      </c>
      <c r="E41" s="67" t="s">
        <v>84</v>
      </c>
      <c r="F41" s="68">
        <v>240000</v>
      </c>
      <c r="G41" s="69">
        <f t="shared" si="1"/>
        <v>480000</v>
      </c>
    </row>
    <row r="42" spans="1:11" ht="12.75" customHeight="1">
      <c r="A42" s="4"/>
      <c r="B42" s="70" t="s">
        <v>26</v>
      </c>
      <c r="C42" s="71"/>
      <c r="D42" s="71"/>
      <c r="E42" s="71"/>
      <c r="F42" s="72"/>
      <c r="G42" s="73">
        <f>SUM(G38:G41)</f>
        <v>1144000</v>
      </c>
    </row>
    <row r="43" spans="1:11" ht="12" customHeight="1">
      <c r="A43" s="1"/>
      <c r="B43" s="61"/>
      <c r="C43" s="62"/>
      <c r="D43" s="62"/>
      <c r="E43" s="62"/>
      <c r="F43" s="63"/>
      <c r="G43" s="63"/>
    </row>
    <row r="44" spans="1:11" ht="12" customHeight="1">
      <c r="A44" s="4"/>
      <c r="B44" s="51" t="s">
        <v>27</v>
      </c>
      <c r="C44" s="52"/>
      <c r="D44" s="53"/>
      <c r="E44" s="53"/>
      <c r="F44" s="12"/>
      <c r="G44" s="12"/>
    </row>
    <row r="45" spans="1:11" ht="24" customHeight="1">
      <c r="A45" s="4"/>
      <c r="B45" s="65" t="s">
        <v>28</v>
      </c>
      <c r="C45" s="65" t="s">
        <v>29</v>
      </c>
      <c r="D45" s="65" t="s">
        <v>30</v>
      </c>
      <c r="E45" s="65" t="s">
        <v>17</v>
      </c>
      <c r="F45" s="65" t="s">
        <v>18</v>
      </c>
      <c r="G45" s="65" t="s">
        <v>19</v>
      </c>
      <c r="K45" s="7"/>
    </row>
    <row r="46" spans="1:11" ht="12.75" customHeight="1">
      <c r="A46" s="5"/>
      <c r="B46" s="74" t="s">
        <v>85</v>
      </c>
      <c r="C46" s="75"/>
      <c r="D46" s="75"/>
      <c r="E46" s="75"/>
      <c r="F46" s="76"/>
      <c r="G46" s="77"/>
      <c r="K46" s="7"/>
    </row>
    <row r="47" spans="1:11" ht="12.75" customHeight="1">
      <c r="A47" s="5"/>
      <c r="B47" s="41" t="s">
        <v>86</v>
      </c>
      <c r="C47" s="10" t="s">
        <v>87</v>
      </c>
      <c r="D47" s="10">
        <v>1</v>
      </c>
      <c r="E47" s="10" t="s">
        <v>88</v>
      </c>
      <c r="F47" s="78">
        <v>19050</v>
      </c>
      <c r="G47" s="79">
        <f>(D47*F47)</f>
        <v>19050</v>
      </c>
    </row>
    <row r="48" spans="1:11" ht="12.75" customHeight="1">
      <c r="A48" s="5"/>
      <c r="B48" s="41" t="s">
        <v>89</v>
      </c>
      <c r="C48" s="10" t="s">
        <v>90</v>
      </c>
      <c r="D48" s="10">
        <v>2</v>
      </c>
      <c r="E48" s="10" t="s">
        <v>91</v>
      </c>
      <c r="F48" s="78">
        <v>11500</v>
      </c>
      <c r="G48" s="79">
        <f t="shared" ref="G48:G50" si="2">(D48*F48)</f>
        <v>23000</v>
      </c>
    </row>
    <row r="49" spans="1:8" ht="12.75" customHeight="1">
      <c r="A49" s="5"/>
      <c r="B49" s="41" t="s">
        <v>92</v>
      </c>
      <c r="C49" s="10" t="s">
        <v>93</v>
      </c>
      <c r="D49" s="10">
        <v>2</v>
      </c>
      <c r="E49" s="10" t="s">
        <v>91</v>
      </c>
      <c r="F49" s="78">
        <v>27075</v>
      </c>
      <c r="G49" s="79">
        <f t="shared" si="2"/>
        <v>54150</v>
      </c>
    </row>
    <row r="50" spans="1:8" ht="12.75" customHeight="1">
      <c r="A50" s="5"/>
      <c r="B50" s="41" t="s">
        <v>94</v>
      </c>
      <c r="C50" s="10" t="s">
        <v>93</v>
      </c>
      <c r="D50" s="10">
        <v>2</v>
      </c>
      <c r="E50" s="10" t="s">
        <v>91</v>
      </c>
      <c r="F50" s="78">
        <v>54000</v>
      </c>
      <c r="G50" s="79">
        <f t="shared" si="2"/>
        <v>108000</v>
      </c>
    </row>
    <row r="51" spans="1:8" ht="12.75" customHeight="1">
      <c r="A51" s="5"/>
      <c r="B51" s="80" t="s">
        <v>95</v>
      </c>
      <c r="C51" s="81"/>
      <c r="D51" s="81"/>
      <c r="E51" s="82"/>
      <c r="F51" s="83"/>
      <c r="G51" s="79"/>
    </row>
    <row r="52" spans="1:8" ht="12.75" customHeight="1">
      <c r="A52" s="5"/>
      <c r="B52" s="41" t="s">
        <v>96</v>
      </c>
      <c r="C52" s="84" t="s">
        <v>31</v>
      </c>
      <c r="D52" s="85">
        <v>6000</v>
      </c>
      <c r="E52" s="10" t="s">
        <v>97</v>
      </c>
      <c r="F52" s="78">
        <v>162</v>
      </c>
      <c r="G52" s="79">
        <f>(D52*F52)</f>
        <v>972000</v>
      </c>
    </row>
    <row r="53" spans="1:8" ht="36" customHeight="1">
      <c r="A53" s="5"/>
      <c r="B53" s="45" t="s">
        <v>98</v>
      </c>
      <c r="C53" s="84" t="s">
        <v>31</v>
      </c>
      <c r="D53" s="85">
        <v>1200</v>
      </c>
      <c r="E53" s="10" t="s">
        <v>97</v>
      </c>
      <c r="F53" s="78">
        <v>531</v>
      </c>
      <c r="G53" s="79">
        <f>(D53*F53)</f>
        <v>637200</v>
      </c>
    </row>
    <row r="54" spans="1:8" ht="21.75" customHeight="1">
      <c r="A54" s="5"/>
      <c r="B54" s="45" t="s">
        <v>121</v>
      </c>
      <c r="C54" s="84" t="s">
        <v>122</v>
      </c>
      <c r="D54" s="85">
        <v>40</v>
      </c>
      <c r="E54" s="10" t="s">
        <v>97</v>
      </c>
      <c r="F54" s="78">
        <v>20000</v>
      </c>
      <c r="G54" s="79">
        <f>(D54*F54)</f>
        <v>800000</v>
      </c>
    </row>
    <row r="55" spans="1:8" ht="12.75" customHeight="1">
      <c r="A55" s="5"/>
      <c r="B55" s="45" t="s">
        <v>99</v>
      </c>
      <c r="C55" s="84" t="s">
        <v>31</v>
      </c>
      <c r="D55" s="85">
        <v>40</v>
      </c>
      <c r="E55" s="10" t="s">
        <v>97</v>
      </c>
      <c r="F55" s="78">
        <v>975</v>
      </c>
      <c r="G55" s="79">
        <f>(D55*F55)</f>
        <v>39000</v>
      </c>
    </row>
    <row r="56" spans="1:8" ht="12.75" customHeight="1">
      <c r="A56" s="5"/>
      <c r="B56" s="86" t="s">
        <v>33</v>
      </c>
      <c r="C56" s="87"/>
      <c r="D56" s="88"/>
      <c r="E56" s="89"/>
      <c r="F56" s="90"/>
      <c r="G56" s="79"/>
    </row>
    <row r="57" spans="1:8" ht="12.75" customHeight="1">
      <c r="A57" s="5"/>
      <c r="B57" s="41" t="s">
        <v>100</v>
      </c>
      <c r="C57" s="84" t="s">
        <v>101</v>
      </c>
      <c r="D57" s="85">
        <v>80</v>
      </c>
      <c r="E57" s="10" t="s">
        <v>91</v>
      </c>
      <c r="F57" s="91">
        <v>37448</v>
      </c>
      <c r="G57" s="79">
        <f t="shared" ref="G57:G64" si="3">(D57*F57)</f>
        <v>2995840</v>
      </c>
      <c r="H57" s="9"/>
    </row>
    <row r="58" spans="1:8" ht="12.75" customHeight="1">
      <c r="A58" s="5"/>
      <c r="B58" s="41" t="s">
        <v>102</v>
      </c>
      <c r="C58" s="84" t="s">
        <v>101</v>
      </c>
      <c r="D58" s="85">
        <v>225</v>
      </c>
      <c r="E58" s="10" t="s">
        <v>91</v>
      </c>
      <c r="F58" s="91">
        <v>5635</v>
      </c>
      <c r="G58" s="79">
        <f t="shared" si="3"/>
        <v>1267875</v>
      </c>
    </row>
    <row r="59" spans="1:8" ht="12.75" customHeight="1">
      <c r="A59" s="5"/>
      <c r="B59" s="41" t="s">
        <v>103</v>
      </c>
      <c r="C59" s="84" t="s">
        <v>104</v>
      </c>
      <c r="D59" s="85">
        <v>420</v>
      </c>
      <c r="E59" s="10" t="s">
        <v>91</v>
      </c>
      <c r="F59" s="91">
        <v>1177</v>
      </c>
      <c r="G59" s="79">
        <f t="shared" si="3"/>
        <v>494340</v>
      </c>
    </row>
    <row r="60" spans="1:8" ht="12.75" customHeight="1">
      <c r="A60" s="5"/>
      <c r="B60" s="41" t="s">
        <v>105</v>
      </c>
      <c r="C60" s="84" t="s">
        <v>106</v>
      </c>
      <c r="D60" s="85">
        <v>160</v>
      </c>
      <c r="E60" s="10" t="s">
        <v>91</v>
      </c>
      <c r="F60" s="91">
        <v>1314</v>
      </c>
      <c r="G60" s="79">
        <f t="shared" si="3"/>
        <v>210240</v>
      </c>
    </row>
    <row r="61" spans="1:8" ht="12.75" customHeight="1">
      <c r="A61" s="5"/>
      <c r="B61" s="41" t="s">
        <v>107</v>
      </c>
      <c r="C61" s="84" t="s">
        <v>128</v>
      </c>
      <c r="D61" s="85">
        <v>8</v>
      </c>
      <c r="E61" s="10" t="s">
        <v>80</v>
      </c>
      <c r="F61" s="91">
        <v>56229</v>
      </c>
      <c r="G61" s="79">
        <f t="shared" si="3"/>
        <v>449832</v>
      </c>
    </row>
    <row r="62" spans="1:8" ht="12.75" customHeight="1">
      <c r="A62" s="5"/>
      <c r="B62" s="41" t="s">
        <v>108</v>
      </c>
      <c r="C62" s="84" t="s">
        <v>109</v>
      </c>
      <c r="D62" s="85">
        <v>6</v>
      </c>
      <c r="E62" s="10" t="s">
        <v>80</v>
      </c>
      <c r="F62" s="91">
        <v>3497</v>
      </c>
      <c r="G62" s="79">
        <f t="shared" si="3"/>
        <v>20982</v>
      </c>
    </row>
    <row r="63" spans="1:8" ht="12.75" customHeight="1">
      <c r="A63" s="5"/>
      <c r="B63" s="41" t="s">
        <v>123</v>
      </c>
      <c r="C63" s="84" t="s">
        <v>110</v>
      </c>
      <c r="D63" s="85">
        <v>50</v>
      </c>
      <c r="E63" s="10" t="s">
        <v>80</v>
      </c>
      <c r="F63" s="91">
        <v>5807</v>
      </c>
      <c r="G63" s="79">
        <f t="shared" si="3"/>
        <v>290350</v>
      </c>
    </row>
    <row r="64" spans="1:8" ht="12.75" customHeight="1">
      <c r="A64" s="5"/>
      <c r="B64" s="41" t="s">
        <v>111</v>
      </c>
      <c r="C64" s="84" t="s">
        <v>112</v>
      </c>
      <c r="D64" s="85">
        <v>2</v>
      </c>
      <c r="E64" s="10" t="s">
        <v>91</v>
      </c>
      <c r="F64" s="91">
        <v>155000</v>
      </c>
      <c r="G64" s="79">
        <f t="shared" si="3"/>
        <v>310000</v>
      </c>
    </row>
    <row r="65" spans="1:7" ht="13.5" customHeight="1">
      <c r="A65" s="4"/>
      <c r="B65" s="70" t="s">
        <v>32</v>
      </c>
      <c r="C65" s="71"/>
      <c r="D65" s="71"/>
      <c r="E65" s="71"/>
      <c r="F65" s="72"/>
      <c r="G65" s="73">
        <f>SUM(G46:G64)</f>
        <v>8691859</v>
      </c>
    </row>
    <row r="66" spans="1:7" ht="12" customHeight="1">
      <c r="A66" s="1"/>
      <c r="B66" s="61"/>
      <c r="C66" s="62"/>
      <c r="D66" s="62"/>
      <c r="E66" s="92"/>
      <c r="F66" s="63"/>
      <c r="G66" s="63"/>
    </row>
    <row r="67" spans="1:7" ht="12" customHeight="1">
      <c r="A67" s="4"/>
      <c r="B67" s="51" t="s">
        <v>33</v>
      </c>
      <c r="C67" s="52"/>
      <c r="D67" s="53"/>
      <c r="E67" s="53"/>
      <c r="F67" s="12"/>
      <c r="G67" s="12"/>
    </row>
    <row r="68" spans="1:7" ht="24" customHeight="1">
      <c r="A68" s="4"/>
      <c r="B68" s="64" t="s">
        <v>34</v>
      </c>
      <c r="C68" s="65" t="s">
        <v>29</v>
      </c>
      <c r="D68" s="65" t="s">
        <v>30</v>
      </c>
      <c r="E68" s="64" t="s">
        <v>17</v>
      </c>
      <c r="F68" s="65" t="s">
        <v>18</v>
      </c>
      <c r="G68" s="64" t="s">
        <v>19</v>
      </c>
    </row>
    <row r="69" spans="1:7" ht="12.75" customHeight="1">
      <c r="A69" s="5"/>
      <c r="B69" s="93" t="s">
        <v>114</v>
      </c>
      <c r="C69" s="94" t="s">
        <v>20</v>
      </c>
      <c r="D69" s="95">
        <v>2</v>
      </c>
      <c r="E69" s="96" t="s">
        <v>115</v>
      </c>
      <c r="F69" s="97">
        <v>150000</v>
      </c>
      <c r="G69" s="98">
        <f>F69*D69</f>
        <v>300000</v>
      </c>
    </row>
    <row r="70" spans="1:7" ht="13.5" customHeight="1">
      <c r="A70" s="4"/>
      <c r="B70" s="70" t="s">
        <v>56</v>
      </c>
      <c r="C70" s="99"/>
      <c r="D70" s="99"/>
      <c r="E70" s="99"/>
      <c r="F70" s="100"/>
      <c r="G70" s="101">
        <f>+G69</f>
        <v>300000</v>
      </c>
    </row>
    <row r="71" spans="1:7" ht="12" customHeight="1">
      <c r="A71" s="1"/>
      <c r="B71" s="102"/>
      <c r="C71" s="102"/>
      <c r="D71" s="102"/>
      <c r="E71" s="102"/>
      <c r="F71" s="103"/>
      <c r="G71" s="103"/>
    </row>
    <row r="72" spans="1:7" ht="12" customHeight="1">
      <c r="A72" s="6"/>
      <c r="B72" s="104" t="s">
        <v>35</v>
      </c>
      <c r="C72" s="105"/>
      <c r="D72" s="105"/>
      <c r="E72" s="105"/>
      <c r="F72" s="105"/>
      <c r="G72" s="106">
        <f>G29+G42+G65+G70+G34</f>
        <v>11680859</v>
      </c>
    </row>
    <row r="73" spans="1:7" ht="12" customHeight="1">
      <c r="A73" s="6"/>
      <c r="B73" s="107" t="s">
        <v>36</v>
      </c>
      <c r="C73" s="108"/>
      <c r="D73" s="108"/>
      <c r="E73" s="108"/>
      <c r="F73" s="108"/>
      <c r="G73" s="109">
        <f>G72*0.05</f>
        <v>584042.95000000007</v>
      </c>
    </row>
    <row r="74" spans="1:7" ht="12" customHeight="1">
      <c r="A74" s="6"/>
      <c r="B74" s="110" t="s">
        <v>37</v>
      </c>
      <c r="C74" s="111"/>
      <c r="D74" s="111"/>
      <c r="E74" s="111"/>
      <c r="F74" s="111"/>
      <c r="G74" s="112">
        <f>G73+G72</f>
        <v>12264901.949999999</v>
      </c>
    </row>
    <row r="75" spans="1:7" ht="12" customHeight="1">
      <c r="A75" s="6"/>
      <c r="B75" s="107" t="s">
        <v>38</v>
      </c>
      <c r="C75" s="108"/>
      <c r="D75" s="108"/>
      <c r="E75" s="108"/>
      <c r="F75" s="108"/>
      <c r="G75" s="109">
        <f>G12</f>
        <v>16650000</v>
      </c>
    </row>
    <row r="76" spans="1:7" ht="12" customHeight="1">
      <c r="A76" s="6"/>
      <c r="B76" s="113" t="s">
        <v>39</v>
      </c>
      <c r="C76" s="114"/>
      <c r="D76" s="114"/>
      <c r="E76" s="114"/>
      <c r="F76" s="114"/>
      <c r="G76" s="115">
        <f>G75-G74</f>
        <v>4385098.0500000007</v>
      </c>
    </row>
    <row r="77" spans="1:7" ht="12" customHeight="1">
      <c r="A77" s="6"/>
      <c r="B77" s="116" t="s">
        <v>125</v>
      </c>
      <c r="C77" s="117"/>
      <c r="D77" s="117"/>
      <c r="E77" s="117"/>
      <c r="F77" s="117"/>
      <c r="G77" s="118"/>
    </row>
    <row r="78" spans="1:7" ht="12.75" customHeight="1" thickBot="1">
      <c r="A78" s="6"/>
      <c r="B78" s="119"/>
      <c r="C78" s="117"/>
      <c r="D78" s="117"/>
      <c r="E78" s="117"/>
      <c r="F78" s="117"/>
      <c r="G78" s="118"/>
    </row>
    <row r="79" spans="1:7" ht="12" customHeight="1">
      <c r="A79" s="6"/>
      <c r="B79" s="120" t="s">
        <v>126</v>
      </c>
      <c r="C79" s="121"/>
      <c r="D79" s="121"/>
      <c r="E79" s="121"/>
      <c r="F79" s="122"/>
      <c r="G79" s="118"/>
    </row>
    <row r="80" spans="1:7" ht="12" customHeight="1">
      <c r="A80" s="6"/>
      <c r="B80" s="123" t="s">
        <v>40</v>
      </c>
      <c r="C80" s="119"/>
      <c r="D80" s="119"/>
      <c r="E80" s="119"/>
      <c r="F80" s="124"/>
      <c r="G80" s="118"/>
    </row>
    <row r="81" spans="1:7" ht="12" customHeight="1">
      <c r="A81" s="6"/>
      <c r="B81" s="123" t="s">
        <v>41</v>
      </c>
      <c r="C81" s="119"/>
      <c r="D81" s="119"/>
      <c r="E81" s="119"/>
      <c r="F81" s="124"/>
      <c r="G81" s="118"/>
    </row>
    <row r="82" spans="1:7" ht="12" customHeight="1">
      <c r="A82" s="6"/>
      <c r="B82" s="123" t="s">
        <v>42</v>
      </c>
      <c r="C82" s="119"/>
      <c r="D82" s="119"/>
      <c r="E82" s="119"/>
      <c r="F82" s="124"/>
      <c r="G82" s="118"/>
    </row>
    <row r="83" spans="1:7" ht="12" customHeight="1">
      <c r="A83" s="6"/>
      <c r="B83" s="123" t="s">
        <v>43</v>
      </c>
      <c r="C83" s="119"/>
      <c r="D83" s="119"/>
      <c r="E83" s="119"/>
      <c r="F83" s="124"/>
      <c r="G83" s="118"/>
    </row>
    <row r="84" spans="1:7" ht="12" customHeight="1">
      <c r="A84" s="6"/>
      <c r="B84" s="123" t="s">
        <v>44</v>
      </c>
      <c r="C84" s="119"/>
      <c r="D84" s="119"/>
      <c r="E84" s="119"/>
      <c r="F84" s="124"/>
      <c r="G84" s="118"/>
    </row>
    <row r="85" spans="1:7" ht="12.75" customHeight="1" thickBot="1">
      <c r="A85" s="6"/>
      <c r="B85" s="125" t="s">
        <v>45</v>
      </c>
      <c r="C85" s="126"/>
      <c r="D85" s="126"/>
      <c r="E85" s="126"/>
      <c r="F85" s="127"/>
      <c r="G85" s="118"/>
    </row>
    <row r="86" spans="1:7" ht="12.75" customHeight="1">
      <c r="A86" s="6"/>
      <c r="B86" s="119"/>
      <c r="C86" s="119"/>
      <c r="D86" s="119"/>
      <c r="E86" s="119"/>
      <c r="F86" s="119"/>
      <c r="G86" s="118"/>
    </row>
    <row r="87" spans="1:7" ht="15" customHeight="1" thickBot="1">
      <c r="A87" s="6"/>
      <c r="B87" s="156" t="s">
        <v>46</v>
      </c>
      <c r="C87" s="157"/>
      <c r="D87" s="128"/>
      <c r="E87" s="129"/>
      <c r="F87" s="129"/>
      <c r="G87" s="118"/>
    </row>
    <row r="88" spans="1:7" ht="12" customHeight="1">
      <c r="A88" s="6"/>
      <c r="B88" s="130" t="s">
        <v>34</v>
      </c>
      <c r="C88" s="131" t="s">
        <v>47</v>
      </c>
      <c r="D88" s="132" t="s">
        <v>48</v>
      </c>
      <c r="E88" s="129"/>
      <c r="F88" s="129"/>
      <c r="G88" s="118"/>
    </row>
    <row r="89" spans="1:7" ht="12" customHeight="1">
      <c r="A89" s="6"/>
      <c r="B89" s="133" t="s">
        <v>49</v>
      </c>
      <c r="C89" s="134">
        <f>+G29</f>
        <v>1545000</v>
      </c>
      <c r="D89" s="135">
        <f>(C89/C95)</f>
        <v>0.12596920923611624</v>
      </c>
      <c r="E89" s="129"/>
      <c r="F89" s="129"/>
      <c r="G89" s="118"/>
    </row>
    <row r="90" spans="1:7" ht="12" customHeight="1">
      <c r="A90" s="6"/>
      <c r="B90" s="133" t="s">
        <v>50</v>
      </c>
      <c r="C90" s="136">
        <f>+G34</f>
        <v>0</v>
      </c>
      <c r="D90" s="135">
        <v>0</v>
      </c>
      <c r="E90" s="129"/>
      <c r="F90" s="129"/>
      <c r="G90" s="118"/>
    </row>
    <row r="91" spans="1:7" ht="12" customHeight="1">
      <c r="A91" s="6"/>
      <c r="B91" s="133" t="s">
        <v>51</v>
      </c>
      <c r="C91" s="134">
        <f>+G42</f>
        <v>1144000</v>
      </c>
      <c r="D91" s="135">
        <f>(C91/C95)</f>
        <v>9.3274288262858884E-2</v>
      </c>
      <c r="E91" s="129"/>
      <c r="F91" s="129"/>
      <c r="G91" s="118"/>
    </row>
    <row r="92" spans="1:7" ht="12" customHeight="1">
      <c r="A92" s="6"/>
      <c r="B92" s="133" t="s">
        <v>28</v>
      </c>
      <c r="C92" s="134">
        <f>+G65</f>
        <v>8691859</v>
      </c>
      <c r="D92" s="135">
        <f>(C92/C95)</f>
        <v>0.7086774142536052</v>
      </c>
      <c r="E92" s="129"/>
      <c r="F92" s="129"/>
      <c r="G92" s="118"/>
    </row>
    <row r="93" spans="1:7" ht="12" customHeight="1">
      <c r="A93" s="6"/>
      <c r="B93" s="133" t="s">
        <v>52</v>
      </c>
      <c r="C93" s="137">
        <f>+G70</f>
        <v>300000</v>
      </c>
      <c r="D93" s="135">
        <f>(C93/C95)</f>
        <v>2.4460040628372086E-2</v>
      </c>
      <c r="E93" s="138"/>
      <c r="F93" s="138"/>
      <c r="G93" s="118"/>
    </row>
    <row r="94" spans="1:7" ht="12" customHeight="1">
      <c r="A94" s="6"/>
      <c r="B94" s="133" t="s">
        <v>53</v>
      </c>
      <c r="C94" s="137">
        <f>+G73</f>
        <v>584042.95000000007</v>
      </c>
      <c r="D94" s="135">
        <f>(C94/C95)</f>
        <v>4.761904761904763E-2</v>
      </c>
      <c r="E94" s="138"/>
      <c r="F94" s="138"/>
      <c r="G94" s="118"/>
    </row>
    <row r="95" spans="1:7" ht="12.75" customHeight="1" thickBot="1">
      <c r="A95" s="6"/>
      <c r="B95" s="139" t="s">
        <v>117</v>
      </c>
      <c r="C95" s="140">
        <f>SUM(C89:C94)</f>
        <v>12264901.949999999</v>
      </c>
      <c r="D95" s="141">
        <f>SUM(D89:D94)</f>
        <v>1</v>
      </c>
      <c r="E95" s="138"/>
      <c r="F95" s="138"/>
      <c r="G95" s="118"/>
    </row>
    <row r="96" spans="1:7" ht="12" customHeight="1">
      <c r="A96" s="6"/>
      <c r="B96" s="119"/>
      <c r="C96" s="117"/>
      <c r="D96" s="117"/>
      <c r="E96" s="117"/>
      <c r="F96" s="117"/>
      <c r="G96" s="118"/>
    </row>
    <row r="97" spans="1:7" ht="12.75" customHeight="1">
      <c r="A97" s="6"/>
      <c r="B97" s="142"/>
      <c r="C97" s="117"/>
      <c r="D97" s="117"/>
      <c r="E97" s="117"/>
      <c r="F97" s="117"/>
      <c r="G97" s="118"/>
    </row>
    <row r="98" spans="1:7" ht="12" customHeight="1" thickBot="1">
      <c r="A98" s="8"/>
      <c r="B98" s="143"/>
      <c r="C98" s="144" t="s">
        <v>119</v>
      </c>
      <c r="D98" s="145"/>
      <c r="E98" s="146"/>
      <c r="F98" s="147"/>
      <c r="G98" s="118"/>
    </row>
    <row r="99" spans="1:7" ht="12" customHeight="1">
      <c r="A99" s="6"/>
      <c r="B99" s="148" t="s">
        <v>118</v>
      </c>
      <c r="C99" s="149">
        <v>9000</v>
      </c>
      <c r="D99" s="150">
        <v>9600</v>
      </c>
      <c r="E99" s="151">
        <v>8400</v>
      </c>
      <c r="F99" s="152"/>
      <c r="G99" s="153"/>
    </row>
    <row r="100" spans="1:7" ht="12.75" customHeight="1" thickBot="1">
      <c r="A100" s="6"/>
      <c r="B100" s="139" t="s">
        <v>113</v>
      </c>
      <c r="C100" s="140">
        <f>G74/C99</f>
        <v>1362.7668833333332</v>
      </c>
      <c r="D100" s="140">
        <f>G74/D99</f>
        <v>1277.5939531249999</v>
      </c>
      <c r="E100" s="154">
        <f>G74/E99</f>
        <v>1460.1073749999998</v>
      </c>
      <c r="F100" s="152"/>
      <c r="G100" s="153"/>
    </row>
    <row r="101" spans="1:7" ht="15.65" customHeight="1">
      <c r="A101" s="6"/>
      <c r="B101" s="116" t="s">
        <v>54</v>
      </c>
      <c r="C101" s="119"/>
      <c r="D101" s="119"/>
      <c r="E101" s="119"/>
      <c r="F101" s="119"/>
      <c r="G101" s="119"/>
    </row>
    <row r="102" spans="1:7" ht="11.25" customHeight="1">
      <c r="B102" s="155"/>
      <c r="C102" s="155"/>
      <c r="D102" s="155"/>
      <c r="E102" s="155"/>
      <c r="F102" s="155"/>
      <c r="G102" s="155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25" right="0.25" top="0.75" bottom="0.75" header="0.3" footer="0.3"/>
  <pageSetup paperSize="9" scale="5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Marin Medina Jacqueline del Carmen</cp:lastModifiedBy>
  <cp:lastPrinted>2023-02-13T14:37:41Z</cp:lastPrinted>
  <dcterms:created xsi:type="dcterms:W3CDTF">2020-11-27T12:49:26Z</dcterms:created>
  <dcterms:modified xsi:type="dcterms:W3CDTF">2023-02-21T10:27:48Z</dcterms:modified>
</cp:coreProperties>
</file>