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arden\Desktop\Fichas Técnicas 2023 FINAL\"/>
    </mc:Choice>
  </mc:AlternateContent>
  <bookViews>
    <workbookView xWindow="0" yWindow="0" windowWidth="28800" windowHeight="12435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43" i="1"/>
  <c r="G42" i="1"/>
  <c r="G40" i="1"/>
  <c r="G39" i="1"/>
  <c r="G50" i="1" l="1"/>
  <c r="C75" i="1" s="1"/>
  <c r="C72" i="1"/>
  <c r="G29" i="1"/>
  <c r="F83" i="1" l="1"/>
  <c r="F82" i="1"/>
  <c r="F81" i="1"/>
  <c r="G23" i="1"/>
  <c r="G22" i="1"/>
  <c r="G21" i="1"/>
  <c r="F84" i="1" l="1"/>
  <c r="G44" i="1"/>
  <c r="G24" i="1"/>
  <c r="G52" i="1" l="1"/>
  <c r="G53" i="1" s="1"/>
  <c r="G54" i="1" s="1"/>
  <c r="D90" i="1" s="1"/>
  <c r="G55" i="1"/>
  <c r="G12" i="1"/>
  <c r="E90" i="1" l="1"/>
  <c r="G56" i="1"/>
  <c r="C90" i="1"/>
  <c r="C71" i="1"/>
  <c r="G34" i="1"/>
  <c r="C73" i="1" s="1"/>
  <c r="C74" i="1" l="1"/>
  <c r="C76" i="1" l="1"/>
  <c r="C77" i="1" s="1"/>
  <c r="D74" i="1" l="1"/>
  <c r="D75" i="1"/>
  <c r="D73" i="1"/>
  <c r="D71" i="1"/>
  <c r="D76" i="1"/>
  <c r="D77" i="1" l="1"/>
</calcChain>
</file>

<file path=xl/sharedStrings.xml><?xml version="1.0" encoding="utf-8"?>
<sst xmlns="http://schemas.openxmlformats.org/spreadsheetml/2006/main" count="131" uniqueCount="102">
  <si>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</si>
  <si>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</si>
  <si>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</si>
  <si>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</si>
  <si>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</si>
  <si>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</si>
  <si>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</si>
  <si>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</si>
  <si>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</si>
  <si>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</si>
  <si>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</si>
  <si>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</si>
  <si>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</si>
  <si>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</si>
  <si>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</si>
  <si>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</si>
  <si>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</si>
  <si>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</si>
  <si>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</si>
  <si>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</si>
  <si>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</si>
  <si>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</si>
  <si>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</si>
  <si>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</si>
  <si>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</si>
  <si>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</si>
  <si>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</si>
  <si>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</si>
  <si>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</si>
  <si>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</si>
  <si>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</si>
  <si>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</si>
  <si>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</si>
  <si>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</si>
  <si>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</si>
  <si>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</si>
  <si>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</si>
  <si>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</si>
  <si>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</si>
  <si>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</si>
  <si>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</si>
  <si>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</si>
  <si>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</si>
  <si>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</si>
  <si>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</si>
  <si>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</si>
  <si>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</si>
  <si>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</si>
  <si>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</si>
  <si>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</si>
  <si>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</si>
  <si>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MEDIO</t>
  </si>
  <si>
    <t>LOS LAGOS</t>
  </si>
  <si>
    <t>FARMACOS</t>
  </si>
  <si>
    <t>ALIMENTACION</t>
  </si>
  <si>
    <t>kg MS</t>
  </si>
  <si>
    <t>invierno</t>
  </si>
  <si>
    <t>BOVINOS CARNE</t>
  </si>
  <si>
    <t>CLAVEL Y CRUZAS</t>
  </si>
  <si>
    <t>MERCADO INTERNO</t>
  </si>
  <si>
    <t>Manejo sanitario otoño</t>
  </si>
  <si>
    <t>Abril-Mayo</t>
  </si>
  <si>
    <t xml:space="preserve">Manejo sanitario Primavera </t>
  </si>
  <si>
    <t>Octubre - Noviembre</t>
  </si>
  <si>
    <t xml:space="preserve">Forrajeo Invernal </t>
  </si>
  <si>
    <t>Agosto-Septiembre</t>
  </si>
  <si>
    <t>PRECIO ESPERADO ($/cabeza)</t>
  </si>
  <si>
    <t>INGRESO ESPERADO, CON IVA ($)</t>
  </si>
  <si>
    <t>DESTINO PRODUCCIÓN</t>
  </si>
  <si>
    <t>CATEGORIA</t>
  </si>
  <si>
    <t>Época</t>
  </si>
  <si>
    <t>Ternero/a (venta)</t>
  </si>
  <si>
    <t>Abril - Mayo</t>
  </si>
  <si>
    <t>Ternero/a (consumo)</t>
  </si>
  <si>
    <t>Abril-Julio</t>
  </si>
  <si>
    <t>Vaca desecho</t>
  </si>
  <si>
    <t>Ingresos  esperados</t>
  </si>
  <si>
    <t>OSORNO</t>
  </si>
  <si>
    <t>Heno (3) fardos de 25 kg c/u</t>
  </si>
  <si>
    <t>COSTOS DIRECTOS DE PRODUCCIÓN POR PLANTEL DE 20 VIENTRES (INCLUYE IVA)</t>
  </si>
  <si>
    <t>8. Se considera 65% de parición, 20% de reposición</t>
  </si>
  <si>
    <t>3. Precio esperado por ventas corresponde a precio colocado en el domicilio del comprador</t>
  </si>
  <si>
    <t>4. Los insumos aplicados (tipo y cantidad) están referidos al Área en particular</t>
  </si>
  <si>
    <t>7. Sobre el rebaño de 20 vientres se estima la siguiente venta:</t>
  </si>
  <si>
    <t>(*): Este valor representa el valor mìnimo de venta del producto</t>
  </si>
  <si>
    <t>ESCENARIOS COSTO UNITARIO  ($/cabeza)</t>
  </si>
  <si>
    <t>RENDIMIENTO:  (cabeza de venta)</t>
  </si>
  <si>
    <t>Rendimiento (cabeza venta)</t>
  </si>
  <si>
    <t>Costo unitario ($/cabeza) (*)</t>
  </si>
  <si>
    <t xml:space="preserve">Concentrados </t>
  </si>
  <si>
    <t>Abril 2023</t>
  </si>
  <si>
    <t>20-01-2023</t>
  </si>
  <si>
    <t>Kilos</t>
  </si>
  <si>
    <t>Vacuna Clostridial - ivermectina</t>
  </si>
  <si>
    <t xml:space="preserve">Frascos </t>
  </si>
  <si>
    <t>Otoño - Primavera</t>
  </si>
  <si>
    <t>Fertilización</t>
  </si>
  <si>
    <t>Kk</t>
  </si>
  <si>
    <t>Otoño Promavera</t>
  </si>
  <si>
    <t>S.J.  DE LA COSTA-OSORNO-PUYEHUE-P.OCTAY -SAN PABLO</t>
  </si>
  <si>
    <t>Deficit hidrico - Sequia</t>
  </si>
  <si>
    <t>INSUMOS (con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</si>
</sst>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20" fillId="0" borderId="0" applyFont="0" applyFill="0" applyBorder="0" applyAlignment="0" applyProtection="0"/>
  </cellStyleXfs>
  <cellXfs count="166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19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167" fontId="1" fillId="2" borderId="18" xfId="0" applyNumberFormat="1" applyFont="1" applyFill="1" applyBorder="1" applyAlignment="1">
      <alignment vertical="center"/>
    </xf>
    <xf numFmtId="167" fontId="18" fillId="2" borderId="18" xfId="0" applyNumberFormat="1" applyFont="1" applyFill="1" applyBorder="1" applyAlignment="1">
      <alignment vertical="center"/>
    </xf>
    <xf numFmtId="49" fontId="0" fillId="2" borderId="18" xfId="0" applyNumberFormat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7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7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7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7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4" fillId="2" borderId="32" xfId="0" applyNumberFormat="1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168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49" fontId="16" fillId="2" borderId="43" xfId="0" applyNumberFormat="1" applyFont="1" applyFill="1" applyBorder="1" applyAlignment="1">
      <alignment vertical="center"/>
    </xf>
    <xf numFmtId="49" fontId="16" fillId="2" borderId="45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41" xfId="0" applyFont="1" applyFill="1" applyBorder="1" applyAlignment="1">
      <alignment vertical="center"/>
    </xf>
    <xf numFmtId="0" fontId="16" fillId="2" borderId="42" xfId="0" applyFont="1" applyFill="1" applyBorder="1" applyAlignment="1">
      <alignment vertical="center"/>
    </xf>
    <xf numFmtId="0" fontId="16" fillId="2" borderId="44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9" borderId="39" xfId="0" applyFont="1" applyFill="1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49" fontId="16" fillId="8" borderId="31" xfId="0" applyNumberFormat="1" applyFont="1" applyFill="1" applyBorder="1" applyAlignment="1">
      <alignment vertical="center"/>
    </xf>
    <xf numFmtId="9" fontId="16" fillId="2" borderId="33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/>
    </xf>
    <xf numFmtId="0" fontId="14" fillId="8" borderId="48" xfId="0" applyFont="1" applyFill="1" applyBorder="1" applyAlignment="1">
      <alignment vertical="center"/>
    </xf>
    <xf numFmtId="164" fontId="14" fillId="8" borderId="48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vertical="center"/>
    </xf>
    <xf numFmtId="0" fontId="0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right" vertical="center"/>
    </xf>
    <xf numFmtId="0" fontId="16" fillId="0" borderId="48" xfId="0" applyFont="1" applyBorder="1" applyAlignment="1">
      <alignment horizontal="right" vertical="center"/>
    </xf>
    <xf numFmtId="169" fontId="16" fillId="0" borderId="48" xfId="1" applyNumberFormat="1" applyFont="1" applyBorder="1" applyAlignment="1">
      <alignment horizontal="right" vertical="center"/>
    </xf>
    <xf numFmtId="14" fontId="16" fillId="0" borderId="48" xfId="0" applyNumberFormat="1" applyFont="1" applyBorder="1" applyAlignment="1">
      <alignment horizontal="right" vertical="center" wrapText="1"/>
    </xf>
    <xf numFmtId="0" fontId="16" fillId="0" borderId="48" xfId="0" applyFont="1" applyBorder="1" applyAlignment="1">
      <alignment horizontal="right" vertical="center" wrapText="1"/>
    </xf>
    <xf numFmtId="0" fontId="2" fillId="2" borderId="48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49" fontId="1" fillId="5" borderId="52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 wrapText="1"/>
    </xf>
    <xf numFmtId="49" fontId="3" fillId="3" borderId="48" xfId="0" applyNumberFormat="1" applyFont="1" applyFill="1" applyBorder="1" applyAlignment="1">
      <alignment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vertical="center"/>
    </xf>
    <xf numFmtId="3" fontId="7" fillId="3" borderId="48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right" vertical="center" wrapText="1"/>
    </xf>
    <xf numFmtId="169" fontId="4" fillId="2" borderId="48" xfId="0" applyNumberFormat="1" applyFont="1" applyFill="1" applyBorder="1" applyAlignment="1">
      <alignment horizontal="right" vertical="center" wrapText="1"/>
    </xf>
    <xf numFmtId="49" fontId="7" fillId="3" borderId="48" xfId="0" applyNumberFormat="1" applyFont="1" applyFill="1" applyBorder="1" applyAlignment="1">
      <alignment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center" wrapText="1"/>
    </xf>
    <xf numFmtId="169" fontId="8" fillId="2" borderId="48" xfId="0" applyNumberFormat="1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164" fontId="4" fillId="2" borderId="48" xfId="0" applyNumberFormat="1" applyFont="1" applyFill="1" applyBorder="1" applyAlignment="1">
      <alignment vertical="center"/>
    </xf>
    <xf numFmtId="169" fontId="4" fillId="2" borderId="48" xfId="0" applyNumberFormat="1" applyFont="1" applyFill="1" applyBorder="1" applyAlignment="1">
      <alignment vertical="center"/>
    </xf>
    <xf numFmtId="165" fontId="4" fillId="2" borderId="48" xfId="0" applyNumberFormat="1" applyFont="1" applyFill="1" applyBorder="1" applyAlignment="1">
      <alignment horizontal="center" vertical="center"/>
    </xf>
    <xf numFmtId="49" fontId="9" fillId="3" borderId="48" xfId="0" applyNumberFormat="1" applyFont="1" applyFill="1" applyBorder="1" applyAlignment="1">
      <alignment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3" fontId="9" fillId="3" borderId="48" xfId="0" applyNumberFormat="1" applyFont="1" applyFill="1" applyBorder="1" applyAlignment="1">
      <alignment vertical="center"/>
    </xf>
    <xf numFmtId="1" fontId="14" fillId="8" borderId="48" xfId="0" applyNumberFormat="1" applyFont="1" applyFill="1" applyBorder="1" applyAlignment="1">
      <alignment horizontal="center" vertical="center"/>
    </xf>
    <xf numFmtId="0" fontId="14" fillId="8" borderId="48" xfId="0" applyFont="1" applyFill="1" applyBorder="1" applyAlignment="1">
      <alignment horizontal="center" vertical="center"/>
    </xf>
    <xf numFmtId="169" fontId="11" fillId="9" borderId="48" xfId="0" applyNumberFormat="1" applyFont="1" applyFill="1" applyBorder="1" applyAlignment="1">
      <alignment vertical="center"/>
    </xf>
    <xf numFmtId="0" fontId="19" fillId="9" borderId="48" xfId="0" applyFont="1" applyFill="1" applyBorder="1" applyAlignment="1">
      <alignment vertical="center"/>
    </xf>
    <xf numFmtId="0" fontId="11" fillId="9" borderId="57" xfId="0" applyFont="1" applyFill="1" applyBorder="1" applyAlignment="1">
      <alignment vertical="center"/>
    </xf>
    <xf numFmtId="49" fontId="19" fillId="9" borderId="18" xfId="0" applyNumberFormat="1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0" fontId="11" fillId="9" borderId="58" xfId="0" applyFont="1" applyFill="1" applyBorder="1" applyAlignment="1">
      <alignment vertical="center"/>
    </xf>
    <xf numFmtId="49" fontId="14" fillId="8" borderId="59" xfId="0" applyNumberFormat="1" applyFont="1" applyFill="1" applyBorder="1" applyAlignment="1">
      <alignment vertical="center"/>
    </xf>
    <xf numFmtId="0" fontId="14" fillId="8" borderId="60" xfId="0" applyNumberFormat="1" applyFont="1" applyFill="1" applyBorder="1" applyAlignment="1">
      <alignment horizontal="center" vertical="center"/>
    </xf>
    <xf numFmtId="0" fontId="14" fillId="8" borderId="61" xfId="0" applyNumberFormat="1" applyFont="1" applyFill="1" applyBorder="1" applyAlignment="1">
      <alignment horizontal="center" vertical="center"/>
    </xf>
    <xf numFmtId="168" fontId="14" fillId="8" borderId="35" xfId="0" applyNumberFormat="1" applyFont="1" applyFill="1" applyBorder="1" applyAlignment="1">
      <alignment horizontal="center" vertical="center"/>
    </xf>
    <xf numFmtId="168" fontId="14" fillId="8" borderId="36" xfId="0" applyNumberFormat="1" applyFont="1" applyFill="1" applyBorder="1" applyAlignment="1">
      <alignment horizontal="center" vertical="center"/>
    </xf>
    <xf numFmtId="49" fontId="16" fillId="2" borderId="18" xfId="0" applyNumberFormat="1" applyFont="1" applyFill="1" applyBorder="1" applyAlignment="1">
      <alignment vertical="center"/>
    </xf>
    <xf numFmtId="3" fontId="16" fillId="0" borderId="48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49" fontId="1" fillId="3" borderId="49" xfId="0" applyNumberFormat="1" applyFont="1" applyFill="1" applyBorder="1" applyAlignment="1">
      <alignment horizontal="center" vertical="center" wrapText="1"/>
    </xf>
    <xf numFmtId="49" fontId="1" fillId="3" borderId="5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Normal="100" workbookViewId="0">
      <selection activeCell="H1" sqref="H1"/>
    </sheetView>
  </sheetViews>
  <sheetFormatPr baseColWidth="10" defaultColWidth="10.85546875" defaultRowHeight="11.25" customHeight="1" x14ac:dyDescent="0.25"/>
  <cols>
    <col min="1" max="1" width="4.42578125" style="54" customWidth="1"/>
    <col min="2" max="2" width="24.85546875" style="54" customWidth="1"/>
    <col min="3" max="3" width="19.42578125" style="54" customWidth="1"/>
    <col min="4" max="4" width="9.42578125" style="54" customWidth="1"/>
    <col min="5" max="5" width="14.42578125" style="54" customWidth="1"/>
    <col min="6" max="6" width="11" style="54" customWidth="1"/>
    <col min="7" max="7" width="16.7109375" style="54" customWidth="1"/>
    <col min="8" max="8" width="13" style="54" customWidth="1"/>
    <col min="9" max="255" width="10.85546875" style="54" customWidth="1"/>
    <col min="256" max="16384" width="10.85546875" style="55"/>
  </cols>
  <sheetData>
    <row r="1" spans="1:7" ht="15" customHeight="1" x14ac:dyDescent="0.25">
      <c r="A1" s="53"/>
      <c r="B1" s="53"/>
      <c r="C1" s="53"/>
      <c r="D1" s="53"/>
      <c r="E1" s="53"/>
      <c r="F1" s="53"/>
      <c r="G1" s="53"/>
    </row>
    <row r="2" spans="1:7" ht="15" customHeight="1" x14ac:dyDescent="0.25">
      <c r="A2" s="53"/>
      <c r="B2" s="53"/>
      <c r="C2" s="53"/>
      <c r="D2" s="53"/>
      <c r="E2" s="53"/>
      <c r="F2" s="53"/>
      <c r="G2" s="53"/>
    </row>
    <row r="3" spans="1:7" ht="15" customHeight="1" x14ac:dyDescent="0.25">
      <c r="A3" s="53"/>
      <c r="B3" s="53"/>
      <c r="C3" s="53"/>
      <c r="D3" s="53"/>
      <c r="E3" s="53"/>
      <c r="F3" s="53"/>
      <c r="G3" s="53"/>
    </row>
    <row r="4" spans="1:7" ht="15" customHeight="1" x14ac:dyDescent="0.25">
      <c r="A4" s="53"/>
      <c r="B4" s="53"/>
      <c r="C4" s="53"/>
      <c r="D4" s="53"/>
      <c r="E4" s="53"/>
      <c r="F4" s="53"/>
      <c r="G4" s="53"/>
    </row>
    <row r="5" spans="1:7" ht="15" customHeight="1" x14ac:dyDescent="0.25">
      <c r="A5" s="53"/>
      <c r="B5" s="53"/>
      <c r="C5" s="53"/>
      <c r="D5" s="53"/>
      <c r="E5" s="53"/>
      <c r="F5" s="53"/>
      <c r="G5" s="53"/>
    </row>
    <row r="6" spans="1:7" ht="15" customHeight="1" x14ac:dyDescent="0.25">
      <c r="A6" s="53"/>
      <c r="B6" s="53"/>
      <c r="C6" s="53"/>
      <c r="D6" s="53"/>
      <c r="E6" s="53"/>
      <c r="F6" s="53"/>
      <c r="G6" s="53"/>
    </row>
    <row r="7" spans="1:7" ht="15" customHeight="1" x14ac:dyDescent="0.25">
      <c r="A7" s="53"/>
      <c r="B7" s="53"/>
      <c r="C7" s="53"/>
      <c r="D7" s="53"/>
      <c r="E7" s="53"/>
      <c r="F7" s="53"/>
      <c r="G7" s="53"/>
    </row>
    <row r="8" spans="1:7" ht="15" customHeight="1" x14ac:dyDescent="0.25">
      <c r="A8" s="53"/>
      <c r="B8" s="56"/>
      <c r="C8" s="57"/>
      <c r="D8" s="53"/>
      <c r="E8" s="57"/>
      <c r="F8" s="57"/>
      <c r="G8" s="99"/>
    </row>
    <row r="9" spans="1:7" ht="12" customHeight="1" x14ac:dyDescent="0.25">
      <c r="A9" s="58"/>
      <c r="B9" s="1" t="s">
        <v>0</v>
      </c>
      <c r="C9" s="97" t="s">
        <v>57</v>
      </c>
      <c r="D9" s="59"/>
      <c r="E9" s="160" t="s">
        <v>86</v>
      </c>
      <c r="F9" s="161"/>
      <c r="G9" s="101">
        <v>20</v>
      </c>
    </row>
    <row r="10" spans="1:7" ht="38.25" customHeight="1" x14ac:dyDescent="0.25">
      <c r="A10" s="58"/>
      <c r="B10" s="2" t="s">
        <v>1</v>
      </c>
      <c r="C10" s="94" t="s">
        <v>58</v>
      </c>
      <c r="D10" s="60"/>
      <c r="E10" s="158" t="s">
        <v>2</v>
      </c>
      <c r="F10" s="159"/>
      <c r="G10" s="94" t="s">
        <v>90</v>
      </c>
    </row>
    <row r="11" spans="1:7" ht="18" customHeight="1" x14ac:dyDescent="0.25">
      <c r="A11" s="58"/>
      <c r="B11" s="2" t="s">
        <v>3</v>
      </c>
      <c r="C11" s="94" t="s">
        <v>51</v>
      </c>
      <c r="D11" s="60"/>
      <c r="E11" s="158" t="s">
        <v>66</v>
      </c>
      <c r="F11" s="159"/>
      <c r="G11" s="154">
        <f>G12/G9</f>
        <v>550000</v>
      </c>
    </row>
    <row r="12" spans="1:7" ht="11.25" customHeight="1" x14ac:dyDescent="0.25">
      <c r="A12" s="58"/>
      <c r="B12" s="2" t="s">
        <v>4</v>
      </c>
      <c r="C12" s="93" t="s">
        <v>52</v>
      </c>
      <c r="D12" s="60"/>
      <c r="E12" s="91" t="s">
        <v>67</v>
      </c>
      <c r="F12" s="98"/>
      <c r="G12" s="103">
        <f>+F84</f>
        <v>11000000</v>
      </c>
    </row>
    <row r="13" spans="1:7" ht="11.25" customHeight="1" x14ac:dyDescent="0.25">
      <c r="A13" s="58"/>
      <c r="B13" s="2" t="s">
        <v>5</v>
      </c>
      <c r="C13" s="94" t="s">
        <v>77</v>
      </c>
      <c r="D13" s="60"/>
      <c r="E13" s="158" t="s">
        <v>68</v>
      </c>
      <c r="F13" s="159"/>
      <c r="G13" s="102" t="s">
        <v>59</v>
      </c>
    </row>
    <row r="14" spans="1:7" ht="23.25" customHeight="1" x14ac:dyDescent="0.25">
      <c r="A14" s="58"/>
      <c r="B14" s="2" t="s">
        <v>6</v>
      </c>
      <c r="C14" s="77" t="s">
        <v>99</v>
      </c>
      <c r="D14" s="60"/>
      <c r="E14" s="158" t="s">
        <v>7</v>
      </c>
      <c r="F14" s="159"/>
      <c r="G14" s="104">
        <v>45031</v>
      </c>
    </row>
    <row r="15" spans="1:7" ht="25.5" customHeight="1" x14ac:dyDescent="0.25">
      <c r="A15" s="58"/>
      <c r="B15" s="2" t="s">
        <v>8</v>
      </c>
      <c r="C15" s="61" t="s">
        <v>91</v>
      </c>
      <c r="D15" s="60"/>
      <c r="E15" s="162" t="s">
        <v>9</v>
      </c>
      <c r="F15" s="163"/>
      <c r="G15" s="105" t="s">
        <v>100</v>
      </c>
    </row>
    <row r="16" spans="1:7" ht="12" customHeight="1" x14ac:dyDescent="0.25">
      <c r="A16" s="53"/>
      <c r="B16" s="62"/>
      <c r="C16" s="63"/>
      <c r="D16" s="6"/>
      <c r="E16" s="64"/>
      <c r="F16" s="64"/>
      <c r="G16" s="100"/>
    </row>
    <row r="17" spans="1:7" ht="12" customHeight="1" x14ac:dyDescent="0.25">
      <c r="A17" s="65"/>
      <c r="B17" s="164" t="s">
        <v>79</v>
      </c>
      <c r="C17" s="165"/>
      <c r="D17" s="165"/>
      <c r="E17" s="165"/>
      <c r="F17" s="165"/>
      <c r="G17" s="165"/>
    </row>
    <row r="18" spans="1:7" ht="12" customHeight="1" x14ac:dyDescent="0.25">
      <c r="A18" s="53"/>
      <c r="B18" s="66"/>
      <c r="C18" s="67"/>
      <c r="D18" s="67"/>
      <c r="E18" s="67"/>
      <c r="F18" s="68"/>
      <c r="G18" s="68"/>
    </row>
    <row r="19" spans="1:7" ht="12" customHeight="1" x14ac:dyDescent="0.25">
      <c r="A19" s="58"/>
      <c r="B19" s="4" t="s">
        <v>10</v>
      </c>
      <c r="C19" s="5"/>
      <c r="D19" s="6"/>
      <c r="E19" s="6"/>
      <c r="F19" s="6"/>
      <c r="G19" s="6"/>
    </row>
    <row r="20" spans="1:7" ht="24" customHeight="1" x14ac:dyDescent="0.25">
      <c r="A20" s="65"/>
      <c r="B20" s="7" t="s">
        <v>11</v>
      </c>
      <c r="C20" s="7" t="s">
        <v>12</v>
      </c>
      <c r="D20" s="7" t="s">
        <v>13</v>
      </c>
      <c r="E20" s="7" t="s">
        <v>14</v>
      </c>
      <c r="F20" s="7" t="s">
        <v>15</v>
      </c>
      <c r="G20" s="7" t="s">
        <v>16</v>
      </c>
    </row>
    <row r="21" spans="1:7" ht="12.75" customHeight="1" x14ac:dyDescent="0.25">
      <c r="A21" s="65"/>
      <c r="B21" s="90" t="s">
        <v>60</v>
      </c>
      <c r="C21" s="77" t="s">
        <v>17</v>
      </c>
      <c r="D21" s="77">
        <v>1</v>
      </c>
      <c r="E21" s="77" t="s">
        <v>61</v>
      </c>
      <c r="F21" s="92">
        <v>65000</v>
      </c>
      <c r="G21" s="92">
        <f>D21*F21</f>
        <v>65000</v>
      </c>
    </row>
    <row r="22" spans="1:7" ht="15" x14ac:dyDescent="0.25">
      <c r="A22" s="65"/>
      <c r="B22" s="90" t="s">
        <v>62</v>
      </c>
      <c r="C22" s="77" t="s">
        <v>17</v>
      </c>
      <c r="D22" s="77">
        <v>1</v>
      </c>
      <c r="E22" s="77" t="s">
        <v>63</v>
      </c>
      <c r="F22" s="92">
        <v>65000</v>
      </c>
      <c r="G22" s="92">
        <f>D22*F22</f>
        <v>65000</v>
      </c>
    </row>
    <row r="23" spans="1:7" ht="12.75" customHeight="1" x14ac:dyDescent="0.25">
      <c r="A23" s="65"/>
      <c r="B23" s="90" t="s">
        <v>64</v>
      </c>
      <c r="C23" s="77" t="s">
        <v>17</v>
      </c>
      <c r="D23" s="77">
        <v>90</v>
      </c>
      <c r="E23" s="77" t="s">
        <v>65</v>
      </c>
      <c r="F23" s="92">
        <v>20000</v>
      </c>
      <c r="G23" s="92">
        <f>D23*F23</f>
        <v>1800000</v>
      </c>
    </row>
    <row r="24" spans="1:7" ht="12.75" customHeight="1" x14ac:dyDescent="0.25">
      <c r="A24" s="65"/>
      <c r="B24" s="8" t="s">
        <v>18</v>
      </c>
      <c r="C24" s="9"/>
      <c r="D24" s="9"/>
      <c r="E24" s="9"/>
      <c r="F24" s="10"/>
      <c r="G24" s="11">
        <f>SUM(G21:G23)</f>
        <v>1930000</v>
      </c>
    </row>
    <row r="25" spans="1:7" ht="12" customHeight="1" x14ac:dyDescent="0.25">
      <c r="A25" s="53"/>
      <c r="B25" s="66"/>
      <c r="C25" s="68"/>
      <c r="D25" s="68"/>
      <c r="E25" s="68"/>
      <c r="F25" s="70"/>
      <c r="G25" s="70"/>
    </row>
    <row r="26" spans="1:7" ht="12" customHeight="1" x14ac:dyDescent="0.25">
      <c r="A26" s="58"/>
      <c r="B26" s="108" t="s">
        <v>19</v>
      </c>
      <c r="C26" s="109"/>
      <c r="D26" s="110"/>
      <c r="E26" s="110"/>
      <c r="F26" s="111"/>
      <c r="G26" s="111"/>
    </row>
    <row r="27" spans="1:7" ht="24" customHeight="1" x14ac:dyDescent="0.25">
      <c r="A27" s="80"/>
      <c r="B27" s="115" t="s">
        <v>11</v>
      </c>
      <c r="C27" s="116" t="s">
        <v>12</v>
      </c>
      <c r="D27" s="116" t="s">
        <v>13</v>
      </c>
      <c r="E27" s="115" t="s">
        <v>14</v>
      </c>
      <c r="F27" s="116" t="s">
        <v>15</v>
      </c>
      <c r="G27" s="115" t="s">
        <v>16</v>
      </c>
    </row>
    <row r="28" spans="1:7" ht="12" customHeight="1" x14ac:dyDescent="0.25">
      <c r="A28" s="80"/>
      <c r="B28" s="106"/>
      <c r="C28" s="107"/>
      <c r="D28" s="107"/>
      <c r="E28" s="107"/>
      <c r="F28" s="106"/>
      <c r="G28" s="106"/>
    </row>
    <row r="29" spans="1:7" ht="12" customHeight="1" x14ac:dyDescent="0.25">
      <c r="A29" s="80"/>
      <c r="B29" s="117" t="s">
        <v>20</v>
      </c>
      <c r="C29" s="118"/>
      <c r="D29" s="118"/>
      <c r="E29" s="118"/>
      <c r="F29" s="119"/>
      <c r="G29" s="120">
        <f>SUM(G28)</f>
        <v>0</v>
      </c>
    </row>
    <row r="30" spans="1:7" ht="12" customHeight="1" x14ac:dyDescent="0.25">
      <c r="A30" s="53"/>
      <c r="B30" s="112"/>
      <c r="C30" s="113"/>
      <c r="D30" s="113"/>
      <c r="E30" s="113"/>
      <c r="F30" s="114"/>
      <c r="G30" s="114"/>
    </row>
    <row r="31" spans="1:7" ht="12" customHeight="1" x14ac:dyDescent="0.25">
      <c r="A31" s="58"/>
      <c r="B31" s="108" t="s">
        <v>21</v>
      </c>
      <c r="C31" s="109"/>
      <c r="D31" s="110"/>
      <c r="E31" s="110"/>
      <c r="F31" s="111"/>
      <c r="G31" s="111"/>
    </row>
    <row r="32" spans="1:7" ht="24" customHeight="1" x14ac:dyDescent="0.25">
      <c r="A32" s="80"/>
      <c r="B32" s="115" t="s">
        <v>11</v>
      </c>
      <c r="C32" s="115" t="s">
        <v>12</v>
      </c>
      <c r="D32" s="115" t="s">
        <v>13</v>
      </c>
      <c r="E32" s="115" t="s">
        <v>14</v>
      </c>
      <c r="F32" s="116" t="s">
        <v>15</v>
      </c>
      <c r="G32" s="115" t="s">
        <v>16</v>
      </c>
    </row>
    <row r="33" spans="1:11" ht="12.75" customHeight="1" x14ac:dyDescent="0.25">
      <c r="A33" s="80"/>
      <c r="B33" s="121"/>
      <c r="C33" s="122"/>
      <c r="D33" s="121"/>
      <c r="E33" s="123"/>
      <c r="F33" s="124"/>
      <c r="G33" s="124"/>
    </row>
    <row r="34" spans="1:11" ht="12.75" customHeight="1" x14ac:dyDescent="0.25">
      <c r="A34" s="80"/>
      <c r="B34" s="125" t="s">
        <v>22</v>
      </c>
      <c r="C34" s="126"/>
      <c r="D34" s="126"/>
      <c r="E34" s="126"/>
      <c r="F34" s="127"/>
      <c r="G34" s="120">
        <f>SUM(G33:G33)</f>
        <v>0</v>
      </c>
    </row>
    <row r="35" spans="1:11" ht="12" customHeight="1" x14ac:dyDescent="0.25">
      <c r="A35" s="53"/>
      <c r="B35" s="112"/>
      <c r="C35" s="113"/>
      <c r="D35" s="113"/>
      <c r="E35" s="113"/>
      <c r="F35" s="114"/>
      <c r="G35" s="114"/>
    </row>
    <row r="36" spans="1:11" ht="12" customHeight="1" x14ac:dyDescent="0.25">
      <c r="A36" s="58"/>
      <c r="B36" s="108" t="s">
        <v>101</v>
      </c>
      <c r="C36" s="109"/>
      <c r="D36" s="110"/>
      <c r="E36" s="110"/>
      <c r="F36" s="111"/>
      <c r="G36" s="111"/>
    </row>
    <row r="37" spans="1:11" ht="24" customHeight="1" x14ac:dyDescent="0.25">
      <c r="A37" s="80"/>
      <c r="B37" s="116" t="s">
        <v>23</v>
      </c>
      <c r="C37" s="116" t="s">
        <v>24</v>
      </c>
      <c r="D37" s="116" t="s">
        <v>25</v>
      </c>
      <c r="E37" s="116" t="s">
        <v>14</v>
      </c>
      <c r="F37" s="116" t="s">
        <v>15</v>
      </c>
      <c r="G37" s="116" t="s">
        <v>16</v>
      </c>
      <c r="K37" s="71"/>
    </row>
    <row r="38" spans="1:11" ht="12.75" customHeight="1" x14ac:dyDescent="0.25">
      <c r="A38" s="80"/>
      <c r="B38" s="129" t="s">
        <v>53</v>
      </c>
      <c r="C38" s="129"/>
      <c r="D38" s="129"/>
      <c r="E38" s="129"/>
      <c r="F38" s="130"/>
      <c r="G38" s="130"/>
      <c r="K38" s="71"/>
    </row>
    <row r="39" spans="1:11" ht="12.75" customHeight="1" x14ac:dyDescent="0.25">
      <c r="A39" s="80"/>
      <c r="B39" s="131" t="s">
        <v>93</v>
      </c>
      <c r="C39" s="132" t="s">
        <v>94</v>
      </c>
      <c r="D39" s="132">
        <v>2</v>
      </c>
      <c r="E39" s="132" t="s">
        <v>95</v>
      </c>
      <c r="F39" s="133">
        <v>35000</v>
      </c>
      <c r="G39" s="133">
        <f>(+F39*D39)*1.19</f>
        <v>83300</v>
      </c>
    </row>
    <row r="40" spans="1:11" ht="12.75" customHeight="1" x14ac:dyDescent="0.25">
      <c r="A40" s="80"/>
      <c r="B40" s="131" t="s">
        <v>96</v>
      </c>
      <c r="C40" s="132" t="s">
        <v>97</v>
      </c>
      <c r="D40" s="132">
        <v>600</v>
      </c>
      <c r="E40" s="132" t="s">
        <v>98</v>
      </c>
      <c r="F40" s="133">
        <v>1000</v>
      </c>
      <c r="G40" s="133">
        <f>(F40*D40)*1.19</f>
        <v>714000</v>
      </c>
    </row>
    <row r="41" spans="1:11" ht="12.75" customHeight="1" x14ac:dyDescent="0.25">
      <c r="A41" s="80"/>
      <c r="B41" s="129" t="s">
        <v>54</v>
      </c>
      <c r="C41" s="132"/>
      <c r="D41" s="132"/>
      <c r="E41" s="132"/>
      <c r="F41" s="134"/>
      <c r="G41" s="134"/>
    </row>
    <row r="42" spans="1:11" ht="12.75" customHeight="1" x14ac:dyDescent="0.25">
      <c r="A42" s="80"/>
      <c r="B42" s="131" t="s">
        <v>78</v>
      </c>
      <c r="C42" s="135" t="s">
        <v>55</v>
      </c>
      <c r="D42" s="132">
        <v>1000</v>
      </c>
      <c r="E42" s="132" t="s">
        <v>56</v>
      </c>
      <c r="F42" s="133">
        <v>3500</v>
      </c>
      <c r="G42" s="133">
        <f>(+F42*D42)*1.19</f>
        <v>4165000</v>
      </c>
    </row>
    <row r="43" spans="1:11" ht="26.25" customHeight="1" x14ac:dyDescent="0.25">
      <c r="A43" s="80"/>
      <c r="B43" s="121" t="s">
        <v>89</v>
      </c>
      <c r="C43" s="135" t="s">
        <v>92</v>
      </c>
      <c r="D43" s="132">
        <v>5400</v>
      </c>
      <c r="E43" s="132" t="s">
        <v>56</v>
      </c>
      <c r="F43" s="133">
        <v>400</v>
      </c>
      <c r="G43" s="133">
        <f>(+F43*D43)*1.19</f>
        <v>2570400</v>
      </c>
    </row>
    <row r="44" spans="1:11" ht="13.5" customHeight="1" x14ac:dyDescent="0.25">
      <c r="A44" s="80"/>
      <c r="B44" s="136" t="s">
        <v>26</v>
      </c>
      <c r="C44" s="137"/>
      <c r="D44" s="137"/>
      <c r="E44" s="137"/>
      <c r="F44" s="138"/>
      <c r="G44" s="139">
        <f>SUM(G38:G43)</f>
        <v>7532700</v>
      </c>
    </row>
    <row r="45" spans="1:11" ht="12" customHeight="1" x14ac:dyDescent="0.25">
      <c r="A45" s="53"/>
      <c r="B45" s="112"/>
      <c r="C45" s="113"/>
      <c r="D45" s="113"/>
      <c r="E45" s="128"/>
      <c r="F45" s="114"/>
      <c r="G45" s="114"/>
    </row>
    <row r="46" spans="1:11" ht="12" customHeight="1" x14ac:dyDescent="0.25">
      <c r="A46" s="58"/>
      <c r="B46" s="12" t="s">
        <v>27</v>
      </c>
      <c r="C46" s="13"/>
      <c r="D46" s="14"/>
      <c r="E46" s="14"/>
      <c r="F46" s="15"/>
      <c r="G46" s="15"/>
    </row>
    <row r="47" spans="1:11" ht="24" customHeight="1" x14ac:dyDescent="0.25">
      <c r="A47" s="58"/>
      <c r="B47" s="16" t="s">
        <v>28</v>
      </c>
      <c r="C47" s="17" t="s">
        <v>24</v>
      </c>
      <c r="D47" s="17" t="s">
        <v>25</v>
      </c>
      <c r="E47" s="16" t="s">
        <v>14</v>
      </c>
      <c r="F47" s="17" t="s">
        <v>15</v>
      </c>
      <c r="G47" s="16" t="s">
        <v>16</v>
      </c>
    </row>
    <row r="48" spans="1:11" ht="12.75" customHeight="1" x14ac:dyDescent="0.25">
      <c r="A48" s="65"/>
      <c r="B48" s="69"/>
      <c r="C48" s="72"/>
      <c r="D48" s="73"/>
      <c r="E48" s="3"/>
      <c r="F48" s="75"/>
      <c r="G48" s="73"/>
    </row>
    <row r="49" spans="1:7" ht="19.5" customHeight="1" x14ac:dyDescent="0.25">
      <c r="A49" s="65"/>
      <c r="B49" s="76" t="s">
        <v>29</v>
      </c>
      <c r="C49" s="74"/>
      <c r="D49" s="73"/>
      <c r="E49" s="77"/>
      <c r="F49" s="75"/>
      <c r="G49" s="73"/>
    </row>
    <row r="50" spans="1:7" ht="13.5" customHeight="1" x14ac:dyDescent="0.25">
      <c r="A50" s="58"/>
      <c r="B50" s="18" t="s">
        <v>30</v>
      </c>
      <c r="C50" s="19"/>
      <c r="D50" s="19"/>
      <c r="E50" s="19"/>
      <c r="F50" s="20"/>
      <c r="G50" s="21">
        <f>SUM(G48:G49)</f>
        <v>0</v>
      </c>
    </row>
    <row r="51" spans="1:7" ht="12" customHeight="1" x14ac:dyDescent="0.25">
      <c r="A51" s="53"/>
      <c r="B51" s="78"/>
      <c r="C51" s="78"/>
      <c r="D51" s="78"/>
      <c r="E51" s="78"/>
      <c r="F51" s="79"/>
      <c r="G51" s="79"/>
    </row>
    <row r="52" spans="1:7" ht="12" customHeight="1" x14ac:dyDescent="0.25">
      <c r="A52" s="80"/>
      <c r="B52" s="32" t="s">
        <v>31</v>
      </c>
      <c r="C52" s="33"/>
      <c r="D52" s="33"/>
      <c r="E52" s="33"/>
      <c r="F52" s="33"/>
      <c r="G52" s="34">
        <f>G24+G29+G34+G44+G50</f>
        <v>9462700</v>
      </c>
    </row>
    <row r="53" spans="1:7" ht="12" customHeight="1" x14ac:dyDescent="0.25">
      <c r="A53" s="80"/>
      <c r="B53" s="35" t="s">
        <v>32</v>
      </c>
      <c r="C53" s="23"/>
      <c r="D53" s="23"/>
      <c r="E53" s="23"/>
      <c r="F53" s="23"/>
      <c r="G53" s="36">
        <f>G52*0.05</f>
        <v>473135</v>
      </c>
    </row>
    <row r="54" spans="1:7" ht="12" customHeight="1" x14ac:dyDescent="0.25">
      <c r="A54" s="80"/>
      <c r="B54" s="37" t="s">
        <v>33</v>
      </c>
      <c r="C54" s="22"/>
      <c r="D54" s="22"/>
      <c r="E54" s="22"/>
      <c r="F54" s="22"/>
      <c r="G54" s="38">
        <f>G53+G52</f>
        <v>9935835</v>
      </c>
    </row>
    <row r="55" spans="1:7" ht="12" customHeight="1" x14ac:dyDescent="0.25">
      <c r="A55" s="80"/>
      <c r="B55" s="35" t="s">
        <v>34</v>
      </c>
      <c r="C55" s="23"/>
      <c r="D55" s="23"/>
      <c r="E55" s="23"/>
      <c r="F55" s="23"/>
      <c r="G55" s="36">
        <f>+F84</f>
        <v>11000000</v>
      </c>
    </row>
    <row r="56" spans="1:7" ht="12" customHeight="1" x14ac:dyDescent="0.25">
      <c r="A56" s="80"/>
      <c r="B56" s="39" t="s">
        <v>35</v>
      </c>
      <c r="C56" s="40"/>
      <c r="D56" s="40"/>
      <c r="E56" s="40"/>
      <c r="F56" s="40"/>
      <c r="G56" s="41">
        <f>G55-G54</f>
        <v>1064165</v>
      </c>
    </row>
    <row r="57" spans="1:7" ht="12" customHeight="1" x14ac:dyDescent="0.25">
      <c r="A57" s="80"/>
      <c r="B57" s="30" t="s">
        <v>36</v>
      </c>
      <c r="C57" s="31"/>
      <c r="D57" s="31"/>
      <c r="E57" s="31"/>
      <c r="F57" s="31"/>
      <c r="G57" s="28"/>
    </row>
    <row r="58" spans="1:7" ht="12.75" customHeight="1" thickBot="1" x14ac:dyDescent="0.3">
      <c r="A58" s="80"/>
      <c r="B58" s="42"/>
      <c r="C58" s="31"/>
      <c r="D58" s="31"/>
      <c r="E58" s="31"/>
      <c r="F58" s="31"/>
      <c r="G58" s="28"/>
    </row>
    <row r="59" spans="1:7" ht="12" customHeight="1" x14ac:dyDescent="0.25">
      <c r="A59" s="80"/>
      <c r="B59" s="50" t="s">
        <v>37</v>
      </c>
      <c r="C59" s="81"/>
      <c r="D59" s="81"/>
      <c r="E59" s="81"/>
      <c r="F59" s="82"/>
      <c r="G59" s="28"/>
    </row>
    <row r="60" spans="1:7" ht="12" customHeight="1" x14ac:dyDescent="0.25">
      <c r="A60" s="80"/>
      <c r="B60" s="51" t="s">
        <v>38</v>
      </c>
      <c r="C60" s="49"/>
      <c r="D60" s="49"/>
      <c r="E60" s="49"/>
      <c r="F60" s="83"/>
      <c r="G60" s="28"/>
    </row>
    <row r="61" spans="1:7" ht="12" customHeight="1" x14ac:dyDescent="0.25">
      <c r="A61" s="80"/>
      <c r="B61" s="51" t="s">
        <v>39</v>
      </c>
      <c r="C61" s="49"/>
      <c r="D61" s="49"/>
      <c r="E61" s="49"/>
      <c r="F61" s="83"/>
      <c r="G61" s="28"/>
    </row>
    <row r="62" spans="1:7" ht="12" customHeight="1" x14ac:dyDescent="0.25">
      <c r="A62" s="80"/>
      <c r="B62" s="51" t="s">
        <v>81</v>
      </c>
      <c r="C62" s="49"/>
      <c r="D62" s="49"/>
      <c r="E62" s="49"/>
      <c r="F62" s="83"/>
      <c r="G62" s="28"/>
    </row>
    <row r="63" spans="1:7" ht="12" customHeight="1" x14ac:dyDescent="0.25">
      <c r="A63" s="80"/>
      <c r="B63" s="51" t="s">
        <v>82</v>
      </c>
      <c r="C63" s="49"/>
      <c r="D63" s="49"/>
      <c r="E63" s="49"/>
      <c r="F63" s="83"/>
      <c r="G63" s="28"/>
    </row>
    <row r="64" spans="1:7" ht="12" customHeight="1" x14ac:dyDescent="0.25">
      <c r="A64" s="80"/>
      <c r="B64" s="51" t="s">
        <v>40</v>
      </c>
      <c r="C64" s="49"/>
      <c r="D64" s="49"/>
      <c r="E64" s="49"/>
      <c r="F64" s="83"/>
      <c r="G64" s="28"/>
    </row>
    <row r="65" spans="1:7" ht="12" customHeight="1" x14ac:dyDescent="0.25">
      <c r="A65" s="80"/>
      <c r="B65" s="51" t="s">
        <v>41</v>
      </c>
      <c r="C65" s="49"/>
      <c r="D65" s="49"/>
      <c r="E65" s="49"/>
      <c r="F65" s="83"/>
      <c r="G65" s="28"/>
    </row>
    <row r="66" spans="1:7" ht="12" customHeight="1" x14ac:dyDescent="0.25">
      <c r="A66" s="80"/>
      <c r="B66" s="51" t="s">
        <v>83</v>
      </c>
      <c r="C66" s="49"/>
      <c r="D66" s="49"/>
      <c r="E66" s="49"/>
      <c r="F66" s="83"/>
      <c r="G66" s="28"/>
    </row>
    <row r="67" spans="1:7" ht="12.75" customHeight="1" thickBot="1" x14ac:dyDescent="0.3">
      <c r="A67" s="80"/>
      <c r="B67" s="52" t="s">
        <v>80</v>
      </c>
      <c r="C67" s="84"/>
      <c r="D67" s="84"/>
      <c r="E67" s="84"/>
      <c r="F67" s="85"/>
      <c r="G67" s="28"/>
    </row>
    <row r="68" spans="1:7" ht="12.75" customHeight="1" x14ac:dyDescent="0.25">
      <c r="A68" s="80"/>
      <c r="B68" s="49"/>
      <c r="C68" s="49"/>
      <c r="D68" s="49"/>
      <c r="E68" s="49"/>
      <c r="F68" s="49"/>
      <c r="G68" s="28"/>
    </row>
    <row r="69" spans="1:7" ht="15" customHeight="1" thickBot="1" x14ac:dyDescent="0.3">
      <c r="A69" s="80"/>
      <c r="B69" s="156" t="s">
        <v>42</v>
      </c>
      <c r="C69" s="157"/>
      <c r="D69" s="86"/>
      <c r="E69" s="87"/>
      <c r="F69" s="87"/>
      <c r="G69" s="28"/>
    </row>
    <row r="70" spans="1:7" ht="12" customHeight="1" x14ac:dyDescent="0.25">
      <c r="A70" s="80"/>
      <c r="B70" s="44" t="s">
        <v>28</v>
      </c>
      <c r="C70" s="24" t="s">
        <v>43</v>
      </c>
      <c r="D70" s="88" t="s">
        <v>44</v>
      </c>
      <c r="E70" s="87"/>
      <c r="F70" s="87"/>
      <c r="G70" s="28"/>
    </row>
    <row r="71" spans="1:7" ht="12" customHeight="1" x14ac:dyDescent="0.25">
      <c r="A71" s="80"/>
      <c r="B71" s="45" t="s">
        <v>45</v>
      </c>
      <c r="C71" s="25">
        <f>+G24</f>
        <v>1930000</v>
      </c>
      <c r="D71" s="89">
        <f>(C71/C77)</f>
        <v>0.19424638190952245</v>
      </c>
      <c r="E71" s="87"/>
      <c r="F71" s="87"/>
      <c r="G71" s="28"/>
    </row>
    <row r="72" spans="1:7" ht="12" customHeight="1" x14ac:dyDescent="0.25">
      <c r="A72" s="80"/>
      <c r="B72" s="45" t="s">
        <v>46</v>
      </c>
      <c r="C72" s="25">
        <f>+G29</f>
        <v>0</v>
      </c>
      <c r="D72" s="89">
        <v>0</v>
      </c>
      <c r="E72" s="87"/>
      <c r="F72" s="87"/>
      <c r="G72" s="28"/>
    </row>
    <row r="73" spans="1:7" ht="12" customHeight="1" x14ac:dyDescent="0.25">
      <c r="A73" s="80"/>
      <c r="B73" s="45" t="s">
        <v>47</v>
      </c>
      <c r="C73" s="25">
        <f>+G34</f>
        <v>0</v>
      </c>
      <c r="D73" s="89">
        <f>(C73/C77)</f>
        <v>0</v>
      </c>
      <c r="E73" s="87"/>
      <c r="F73" s="87"/>
      <c r="G73" s="28"/>
    </row>
    <row r="74" spans="1:7" ht="12" customHeight="1" x14ac:dyDescent="0.25">
      <c r="A74" s="80"/>
      <c r="B74" s="45" t="s">
        <v>23</v>
      </c>
      <c r="C74" s="25">
        <f>+G44</f>
        <v>7532700</v>
      </c>
      <c r="D74" s="89">
        <f>(C74/C77)</f>
        <v>0.75813457047142996</v>
      </c>
      <c r="E74" s="87"/>
      <c r="F74" s="87"/>
      <c r="G74" s="28"/>
    </row>
    <row r="75" spans="1:7" ht="12" customHeight="1" x14ac:dyDescent="0.25">
      <c r="A75" s="80"/>
      <c r="B75" s="45" t="s">
        <v>48</v>
      </c>
      <c r="C75" s="25">
        <f>+G50</f>
        <v>0</v>
      </c>
      <c r="D75" s="89">
        <f>(C75/C77)</f>
        <v>0</v>
      </c>
      <c r="E75" s="27"/>
      <c r="F75" s="27"/>
      <c r="G75" s="28"/>
    </row>
    <row r="76" spans="1:7" ht="12" customHeight="1" x14ac:dyDescent="0.25">
      <c r="A76" s="80"/>
      <c r="B76" s="45" t="s">
        <v>49</v>
      </c>
      <c r="C76" s="26">
        <f>+G53</f>
        <v>473135</v>
      </c>
      <c r="D76" s="89">
        <f>(C76/C77)</f>
        <v>4.7619047619047616E-2</v>
      </c>
      <c r="E76" s="27"/>
      <c r="F76" s="27"/>
      <c r="G76" s="28"/>
    </row>
    <row r="77" spans="1:7" ht="12.75" customHeight="1" thickBot="1" x14ac:dyDescent="0.3">
      <c r="A77" s="80"/>
      <c r="B77" s="46" t="s">
        <v>50</v>
      </c>
      <c r="C77" s="47">
        <f>SUM(C71:C76)</f>
        <v>9935835</v>
      </c>
      <c r="D77" s="48">
        <f>SUM(D71:D76)</f>
        <v>1</v>
      </c>
      <c r="E77" s="27"/>
      <c r="F77" s="27"/>
      <c r="G77" s="28"/>
    </row>
    <row r="78" spans="1:7" ht="12" customHeight="1" x14ac:dyDescent="0.25">
      <c r="A78" s="80"/>
      <c r="B78" s="42"/>
      <c r="C78" s="31"/>
      <c r="D78" s="31"/>
      <c r="E78" s="31"/>
      <c r="F78" s="31"/>
      <c r="G78" s="28"/>
    </row>
    <row r="79" spans="1:7" ht="12.75" customHeight="1" x14ac:dyDescent="0.25">
      <c r="A79" s="80"/>
      <c r="B79" s="43"/>
      <c r="C79" s="31"/>
      <c r="D79" s="31"/>
      <c r="E79" s="31"/>
      <c r="F79" s="31"/>
      <c r="G79" s="28"/>
    </row>
    <row r="80" spans="1:7" ht="12" customHeight="1" x14ac:dyDescent="0.25">
      <c r="A80" s="80"/>
      <c r="B80" s="142" t="s">
        <v>69</v>
      </c>
      <c r="C80" s="143" t="s">
        <v>25</v>
      </c>
      <c r="D80" s="142" t="s">
        <v>70</v>
      </c>
      <c r="E80" s="142" t="s">
        <v>15</v>
      </c>
      <c r="F80" s="142" t="s">
        <v>16</v>
      </c>
      <c r="G80" s="28"/>
    </row>
    <row r="81" spans="1:10" ht="12" customHeight="1" x14ac:dyDescent="0.25">
      <c r="A81" s="80"/>
      <c r="B81" s="95" t="s">
        <v>71</v>
      </c>
      <c r="C81" s="140">
        <v>15</v>
      </c>
      <c r="D81" s="141" t="s">
        <v>72</v>
      </c>
      <c r="E81" s="96">
        <v>570000</v>
      </c>
      <c r="F81" s="96">
        <f>E81*C81</f>
        <v>8550000</v>
      </c>
      <c r="G81" s="29"/>
    </row>
    <row r="82" spans="1:10" ht="12.75" customHeight="1" x14ac:dyDescent="0.25">
      <c r="A82" s="80"/>
      <c r="B82" s="95" t="s">
        <v>73</v>
      </c>
      <c r="C82" s="140">
        <v>1</v>
      </c>
      <c r="D82" s="141" t="s">
        <v>74</v>
      </c>
      <c r="E82" s="96">
        <v>450000</v>
      </c>
      <c r="F82" s="96">
        <f>E82*C82</f>
        <v>450000</v>
      </c>
      <c r="G82" s="29"/>
    </row>
    <row r="83" spans="1:10" ht="15.6" customHeight="1" x14ac:dyDescent="0.25">
      <c r="A83" s="80"/>
      <c r="B83" s="95" t="s">
        <v>75</v>
      </c>
      <c r="C83" s="140">
        <v>4</v>
      </c>
      <c r="D83" s="141" t="s">
        <v>72</v>
      </c>
      <c r="E83" s="96">
        <v>500000</v>
      </c>
      <c r="F83" s="96">
        <f>E83*C83</f>
        <v>2000000</v>
      </c>
      <c r="G83" s="49"/>
      <c r="H83" s="155"/>
    </row>
    <row r="84" spans="1:10" ht="11.25" customHeight="1" x14ac:dyDescent="0.25">
      <c r="A84" s="71"/>
      <c r="B84" s="95" t="s">
        <v>76</v>
      </c>
      <c r="C84" s="140"/>
      <c r="D84" s="141"/>
      <c r="E84" s="96"/>
      <c r="F84" s="96">
        <f>SUM(F81:F83)</f>
        <v>11000000</v>
      </c>
      <c r="H84" s="155"/>
      <c r="J84" s="155"/>
    </row>
    <row r="88" spans="1:10" ht="11.25" customHeight="1" thickBot="1" x14ac:dyDescent="0.3">
      <c r="B88" s="144"/>
      <c r="C88" s="145" t="s">
        <v>85</v>
      </c>
      <c r="D88" s="146"/>
      <c r="E88" s="147"/>
    </row>
    <row r="89" spans="1:10" ht="11.25" customHeight="1" x14ac:dyDescent="0.25">
      <c r="B89" s="148" t="s">
        <v>87</v>
      </c>
      <c r="C89" s="149">
        <v>20</v>
      </c>
      <c r="D89" s="149">
        <v>24</v>
      </c>
      <c r="E89" s="150">
        <v>26</v>
      </c>
    </row>
    <row r="90" spans="1:10" ht="11.25" customHeight="1" thickBot="1" x14ac:dyDescent="0.3">
      <c r="B90" s="46" t="s">
        <v>88</v>
      </c>
      <c r="C90" s="47">
        <f>G54/G9</f>
        <v>496791.75</v>
      </c>
      <c r="D90" s="151">
        <f>G54/D89</f>
        <v>413993.125</v>
      </c>
      <c r="E90" s="152">
        <f>G54/E89</f>
        <v>382147.5</v>
      </c>
    </row>
    <row r="91" spans="1:10" ht="11.25" customHeight="1" x14ac:dyDescent="0.25">
      <c r="B91" s="153" t="s">
        <v>84</v>
      </c>
      <c r="C91" s="49"/>
      <c r="D91" s="49"/>
      <c r="E91" s="4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2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Cardenas Heufemann Raul</cp:lastModifiedBy>
  <cp:lastPrinted>2023-03-27T13:04:50Z</cp:lastPrinted>
  <dcterms:created xsi:type="dcterms:W3CDTF">2020-11-27T12:49:26Z</dcterms:created>
  <dcterms:modified xsi:type="dcterms:W3CDTF">2023-03-28T11:34:45Z</dcterms:modified>
</cp:coreProperties>
</file>