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0490" windowHeight="7050"/>
  </bookViews>
  <sheets>
    <sheet name="BOVINOS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6" i="1"/>
  <c r="G58" i="1" l="1"/>
  <c r="G57" i="1"/>
  <c r="G24" i="1"/>
  <c r="G66" i="1" l="1"/>
  <c r="G65" i="1"/>
  <c r="G64" i="1"/>
  <c r="G63" i="1"/>
  <c r="G56" i="1"/>
  <c r="G55" i="1"/>
  <c r="G54" i="1"/>
  <c r="G53" i="1"/>
  <c r="G52" i="1"/>
  <c r="G51" i="1"/>
  <c r="G50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12" i="1"/>
  <c r="G72" i="1" s="1"/>
  <c r="C87" i="1"/>
  <c r="G59" i="1" l="1"/>
  <c r="C89" i="1" s="1"/>
  <c r="G67" i="1"/>
  <c r="C90" i="1" s="1"/>
  <c r="G36" i="1"/>
  <c r="C86" i="1" s="1"/>
  <c r="C88" i="1"/>
  <c r="G69" i="1" l="1"/>
  <c r="G70" i="1" s="1"/>
  <c r="G71" i="1" l="1"/>
  <c r="C91" i="1"/>
  <c r="D97" i="1" l="1"/>
  <c r="C97" i="1"/>
  <c r="E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<sst xmlns="http://schemas.openxmlformats.org/spreadsheetml/2006/main" count="183" uniqueCount="124">
  <si>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</si>
  <si>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</si>
  <si>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</si>
  <si>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</si>
  <si>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</si>
  <si>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</si>
  <si>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</si>
  <si>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</si>
  <si>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</si>
  <si>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</si>
  <si>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</si>
  <si>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</si>
  <si>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</si>
  <si>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</si>
  <si>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</si>
  <si>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</si>
  <si>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</si>
  <si>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</si>
  <si>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</si>
  <si>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</si>
  <si>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</si>
  <si>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</si>
  <si>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</si>
  <si>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</si>
  <si>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</si>
  <si>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</si>
  <si>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</si>
  <si>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</si>
  <si>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</si>
  <si>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</si>
  <si>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</si>
  <si>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</si>
  <si>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</si>
  <si>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</si>
  <si>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</si>
  <si>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</si>
  <si>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</si>
  <si>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</si>
  <si>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</si>
  <si>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</si>
  <si>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</si>
  <si>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</si>
  <si>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</si>
  <si>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</si>
  <si>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</si>
  <si>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</si>
  <si>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</si>
  <si>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</si>
  <si>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</si>
  <si>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</si>
  <si>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</si>
  <si>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</si>
  <si>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</si>
  <si>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</si>
  <si>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</si>
  <si>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</si>
  <si>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</si>
  <si>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</si>
  <si>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Mezcla</t>
  </si>
  <si>
    <t>PRECIO ESPERADO ($/Kg.)</t>
  </si>
  <si>
    <t>Anual</t>
  </si>
  <si>
    <t>Enfermedad - sequia</t>
  </si>
  <si>
    <t>COSTOS DIRECTOS DE PRODUCCIÓN REBAÑO 20 ANIMALES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</si>
  <si>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</si>
  <si>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</si>
  <si>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</si>
  <si>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</si>
  <si>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</si>
  <si>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</si>
  <si>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</si>
  <si>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Muestreo de fecas</t>
  </si>
  <si>
    <t>Registros</t>
  </si>
  <si>
    <t>Marzo-Febrero</t>
  </si>
  <si>
    <t>Declaración de existencias</t>
  </si>
  <si>
    <t>Julio</t>
  </si>
  <si>
    <t>Agosto</t>
  </si>
  <si>
    <t>Evaluación hembras al encaste</t>
  </si>
  <si>
    <t>Inseminación artificial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</si>
  <si>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</si>
  <si>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</si>
  <si>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</si>
  <si>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</si>
  <si>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</si>
  <si>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</si>
  <si>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 - Septiembre</t>
  </si>
  <si>
    <t>Vacunas</t>
  </si>
  <si>
    <t>Alimentación con subproductos</t>
  </si>
  <si>
    <t>Marzo - Agosto</t>
  </si>
  <si>
    <t>Alimentación con heno</t>
  </si>
  <si>
    <t>Arriendo de talaje</t>
  </si>
  <si>
    <t>c/u</t>
  </si>
  <si>
    <t>Septiembre - Febrero</t>
  </si>
  <si>
    <t>Medicamentos emergencias</t>
  </si>
  <si>
    <t>Enero - Diciembre</t>
  </si>
  <si>
    <t>ha</t>
  </si>
  <si>
    <t xml:space="preserve">Agosto </t>
  </si>
  <si>
    <t>Aretes</t>
  </si>
  <si>
    <t>caja</t>
  </si>
  <si>
    <t>$</t>
  </si>
  <si>
    <t>ESCENARIOS COSTO UNITARIO  ($)</t>
  </si>
  <si>
    <t>% de Preñez</t>
  </si>
  <si>
    <t>% de Destete</t>
  </si>
  <si>
    <t>% de Parición</t>
  </si>
  <si>
    <t>Consideraciones</t>
  </si>
  <si>
    <t>Praderas Suplementarias</t>
  </si>
  <si>
    <t>Inseminación artificial (costo incluye dosis y servicio)</t>
  </si>
  <si>
    <t>Enero 2024</t>
  </si>
  <si>
    <t>BOVINOS LECHE</t>
  </si>
  <si>
    <t>RENDIMIENTO (lt/rebaño 10 animales en producción)</t>
  </si>
  <si>
    <t>Mercado local</t>
  </si>
  <si>
    <t>Ordeña</t>
  </si>
  <si>
    <t>Terapia de secado</t>
  </si>
  <si>
    <t>Exámenes Brucelosis Tuberculosis</t>
  </si>
  <si>
    <t>n/a</t>
  </si>
  <si>
    <t>Aceite máquina ordeñadora</t>
  </si>
  <si>
    <t>Detergentes</t>
  </si>
  <si>
    <t>unidad</t>
  </si>
  <si>
    <t>Luz y agua</t>
  </si>
  <si>
    <t>Pagos</t>
  </si>
  <si>
    <t>Fletes venta animales</t>
  </si>
  <si>
    <t>Rendimiento (lt.)</t>
  </si>
  <si>
    <t>Costo unitario ($/lt.) (*)</t>
  </si>
  <si>
    <t>San Fernando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</si>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</sst>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9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color theme="0"/>
      <name val="Arial Narrow"/>
      <family val="2"/>
    </font>
    <font>
      <b/>
      <i/>
      <sz val="9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7" fontId="15" fillId="0" borderId="19" applyFont="0" applyFill="0" applyBorder="0" applyAlignment="0" applyProtection="0"/>
    <xf numFmtId="41" fontId="16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3" fontId="2" fillId="2" borderId="12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1" fillId="7" borderId="19" xfId="0" applyFont="1" applyFill="1" applyBorder="1"/>
    <xf numFmtId="49" fontId="9" fillId="8" borderId="20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3" fillId="2" borderId="19" xfId="0" applyNumberFormat="1" applyFont="1" applyFill="1" applyBorder="1" applyAlignment="1">
      <alignment vertical="center"/>
    </xf>
    <xf numFmtId="0" fontId="11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49" fontId="9" fillId="8" borderId="31" xfId="0" applyNumberFormat="1" applyFont="1" applyFill="1" applyBorder="1" applyAlignment="1">
      <alignment vertical="center"/>
    </xf>
    <xf numFmtId="49" fontId="11" fillId="8" borderId="32" xfId="0" applyNumberFormat="1" applyFont="1" applyFill="1" applyBorder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/>
    <xf numFmtId="49" fontId="9" fillId="8" borderId="35" xfId="0" applyNumberFormat="1" applyFont="1" applyFill="1" applyBorder="1" applyAlignment="1">
      <alignment vertical="center"/>
    </xf>
    <xf numFmtId="166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11" fillId="9" borderId="40" xfId="0" applyFont="1" applyFill="1" applyBorder="1"/>
    <xf numFmtId="0" fontId="11" fillId="2" borderId="19" xfId="0" applyFont="1" applyFill="1" applyBorder="1" applyAlignment="1">
      <alignment vertical="center"/>
    </xf>
    <xf numFmtId="49" fontId="11" fillId="2" borderId="19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/>
    <xf numFmtId="0" fontId="11" fillId="2" borderId="43" xfId="0" applyFont="1" applyFill="1" applyBorder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/>
    <xf numFmtId="0" fontId="11" fillId="2" borderId="48" xfId="0" applyFont="1" applyFill="1" applyBorder="1"/>
    <xf numFmtId="0" fontId="9" fillId="7" borderId="19" xfId="0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49" fontId="14" fillId="9" borderId="19" xfId="0" applyNumberFormat="1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49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3" fontId="9" fillId="8" borderId="51" xfId="0" applyNumberFormat="1" applyFont="1" applyFill="1" applyBorder="1" applyAlignment="1">
      <alignment vertical="center"/>
    </xf>
    <xf numFmtId="9" fontId="11" fillId="2" borderId="53" xfId="0" applyNumberFormat="1" applyFont="1" applyFill="1" applyBorder="1"/>
    <xf numFmtId="0" fontId="11" fillId="7" borderId="54" xfId="0" applyFont="1" applyFill="1" applyBorder="1"/>
    <xf numFmtId="9" fontId="11" fillId="7" borderId="55" xfId="0" applyNumberFormat="1" applyFont="1" applyFill="1" applyBorder="1"/>
    <xf numFmtId="0" fontId="11" fillId="7" borderId="56" xfId="0" applyFont="1" applyFill="1" applyBorder="1"/>
    <xf numFmtId="9" fontId="11" fillId="7" borderId="57" xfId="0" applyNumberFormat="1" applyFont="1" applyFill="1" applyBorder="1"/>
    <xf numFmtId="0" fontId="11" fillId="7" borderId="58" xfId="0" applyFont="1" applyFill="1" applyBorder="1"/>
    <xf numFmtId="9" fontId="11" fillId="7" borderId="59" xfId="0" applyNumberFormat="1" applyFont="1" applyFill="1" applyBorder="1"/>
    <xf numFmtId="165" fontId="9" fillId="8" borderId="51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14" fillId="9" borderId="38" xfId="0" applyNumberFormat="1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49" fontId="14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vertical="center" wrapText="1"/>
    </xf>
    <xf numFmtId="0" fontId="18" fillId="0" borderId="60" xfId="0" applyFont="1" applyBorder="1" applyAlignment="1">
      <alignment horizontal="right"/>
    </xf>
    <xf numFmtId="0" fontId="3" fillId="2" borderId="7" xfId="0" applyFont="1" applyFill="1" applyBorder="1"/>
    <xf numFmtId="3" fontId="3" fillId="2" borderId="60" xfId="0" applyNumberFormat="1" applyFont="1" applyFill="1" applyBorder="1"/>
    <xf numFmtId="49" fontId="3" fillId="2" borderId="60" xfId="0" applyNumberFormat="1" applyFont="1" applyFill="1" applyBorder="1" applyAlignment="1">
      <alignment horizontal="right"/>
    </xf>
    <xf numFmtId="169" fontId="3" fillId="2" borderId="60" xfId="0" applyNumberFormat="1" applyFont="1" applyFill="1" applyBorder="1"/>
    <xf numFmtId="49" fontId="3" fillId="2" borderId="60" xfId="0" applyNumberFormat="1" applyFont="1" applyFill="1" applyBorder="1" applyAlignment="1">
      <alignment horizontal="right" wrapText="1"/>
    </xf>
    <xf numFmtId="49" fontId="3" fillId="2" borderId="53" xfId="0" applyNumberFormat="1" applyFont="1" applyFill="1" applyBorder="1" applyAlignment="1">
      <alignment horizontal="left"/>
    </xf>
    <xf numFmtId="49" fontId="3" fillId="2" borderId="61" xfId="0" applyNumberFormat="1" applyFont="1" applyFill="1" applyBorder="1" applyAlignment="1">
      <alignment horizontal="left"/>
    </xf>
    <xf numFmtId="3" fontId="3" fillId="2" borderId="60" xfId="0" applyNumberFormat="1" applyFont="1" applyFill="1" applyBorder="1" applyAlignment="1">
      <alignment horizontal="right" wrapText="1"/>
    </xf>
    <xf numFmtId="0" fontId="18" fillId="0" borderId="60" xfId="0" applyFont="1" applyBorder="1" applyAlignment="1">
      <alignment horizontal="right" wrapText="1"/>
    </xf>
    <xf numFmtId="14" fontId="3" fillId="2" borderId="60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1" xfId="0" applyFont="1" applyFill="1" applyBorder="1" applyAlignment="1"/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17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0" fillId="2" borderId="21" xfId="0" applyFont="1" applyFill="1" applyBorder="1" applyAlignment="1"/>
    <xf numFmtId="49" fontId="4" fillId="3" borderId="62" xfId="0" applyNumberFormat="1" applyFont="1" applyFill="1" applyBorder="1" applyAlignment="1">
      <alignment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vertical="center"/>
    </xf>
    <xf numFmtId="3" fontId="4" fillId="3" borderId="62" xfId="0" applyNumberFormat="1" applyFont="1" applyFill="1" applyBorder="1" applyAlignment="1">
      <alignment vertical="center"/>
    </xf>
    <xf numFmtId="41" fontId="9" fillId="8" borderId="52" xfId="2" applyFont="1" applyFill="1" applyBorder="1" applyAlignment="1">
      <alignment vertical="center"/>
    </xf>
    <xf numFmtId="49" fontId="19" fillId="3" borderId="6" xfId="0" applyNumberFormat="1" applyFont="1" applyFill="1" applyBorder="1" applyAlignment="1">
      <alignment wrapText="1"/>
    </xf>
    <xf numFmtId="0" fontId="19" fillId="4" borderId="6" xfId="0" applyFont="1" applyFill="1" applyBorder="1" applyAlignment="1">
      <alignment wrapText="1"/>
    </xf>
    <xf numFmtId="49" fontId="20" fillId="3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7953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" zoomScale="118" zoomScaleNormal="118" workbookViewId="0">
      <selection activeCell="B22" sqref="B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43.7109375" style="1" customWidth="1"/>
    <col min="3" max="3" width="19.42578125" style="1" customWidth="1"/>
    <col min="4" max="4" width="9.42578125" style="1" customWidth="1"/>
    <col min="5" max="5" width="23.14062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2"/>
    </row>
    <row r="2" spans="1:221" ht="15" customHeight="1" x14ac:dyDescent="0.25">
      <c r="A2" s="2"/>
      <c r="B2" s="2"/>
      <c r="C2" s="2"/>
      <c r="D2" s="2"/>
      <c r="E2" s="2"/>
      <c r="F2" s="2"/>
      <c r="G2" s="2"/>
    </row>
    <row r="3" spans="1:221" ht="15" customHeight="1" x14ac:dyDescent="0.25">
      <c r="A3" s="2"/>
      <c r="B3" s="2"/>
      <c r="C3" s="2"/>
      <c r="D3" s="2"/>
      <c r="E3" s="2"/>
      <c r="F3" s="2"/>
      <c r="G3" s="2"/>
    </row>
    <row r="4" spans="1:221" ht="15" customHeight="1" x14ac:dyDescent="0.25">
      <c r="A4" s="2"/>
      <c r="B4" s="2"/>
      <c r="C4" s="2"/>
      <c r="D4" s="2"/>
      <c r="E4" s="2"/>
      <c r="F4" s="2"/>
      <c r="G4" s="2"/>
    </row>
    <row r="5" spans="1:221" ht="15" customHeight="1" x14ac:dyDescent="0.25">
      <c r="A5" s="2"/>
      <c r="B5" s="2"/>
      <c r="C5" s="2"/>
      <c r="D5" s="2"/>
      <c r="E5" s="2"/>
      <c r="F5" s="2"/>
      <c r="G5" s="2"/>
    </row>
    <row r="6" spans="1:221" ht="15" customHeight="1" x14ac:dyDescent="0.25">
      <c r="A6" s="2"/>
      <c r="B6" s="2"/>
      <c r="C6" s="2"/>
      <c r="D6" s="2"/>
      <c r="E6" s="2"/>
      <c r="F6" s="2"/>
      <c r="G6" s="2"/>
    </row>
    <row r="7" spans="1:221" ht="15" customHeight="1" x14ac:dyDescent="0.25">
      <c r="A7" s="2"/>
      <c r="B7" s="2"/>
      <c r="C7" s="2"/>
      <c r="D7" s="2"/>
      <c r="E7" s="2"/>
      <c r="F7" s="2"/>
      <c r="G7" s="2"/>
    </row>
    <row r="8" spans="1:221" ht="15" customHeight="1" x14ac:dyDescent="0.25">
      <c r="A8" s="2"/>
      <c r="B8" s="3"/>
      <c r="C8" s="4"/>
      <c r="D8" s="2"/>
      <c r="E8" s="4"/>
      <c r="F8" s="4"/>
      <c r="G8" s="4"/>
    </row>
    <row r="9" spans="1:221" ht="15" x14ac:dyDescent="0.25">
      <c r="A9" s="5"/>
      <c r="B9" s="88" t="s">
        <v>0</v>
      </c>
      <c r="C9" s="89" t="s">
        <v>107</v>
      </c>
      <c r="D9" s="90"/>
      <c r="E9" s="134" t="s">
        <v>108</v>
      </c>
      <c r="F9" s="135"/>
      <c r="G9" s="91">
        <v>20000</v>
      </c>
    </row>
    <row r="10" spans="1:221" ht="25.5" customHeight="1" x14ac:dyDescent="0.25">
      <c r="A10" s="5"/>
      <c r="B10" s="6" t="s">
        <v>1</v>
      </c>
      <c r="C10" s="89" t="s">
        <v>58</v>
      </c>
      <c r="D10" s="90"/>
      <c r="E10" s="82" t="s">
        <v>2</v>
      </c>
      <c r="F10" s="83"/>
      <c r="G10" s="92" t="s">
        <v>106</v>
      </c>
    </row>
    <row r="11" spans="1:221" ht="18" customHeight="1" x14ac:dyDescent="0.25">
      <c r="A11" s="5"/>
      <c r="B11" s="6" t="s">
        <v>3</v>
      </c>
      <c r="C11" s="92" t="s">
        <v>4</v>
      </c>
      <c r="D11" s="90"/>
      <c r="E11" s="82" t="s">
        <v>59</v>
      </c>
      <c r="F11" s="83"/>
      <c r="G11" s="93">
        <v>800</v>
      </c>
    </row>
    <row r="12" spans="1:221" ht="11.25" customHeight="1" x14ac:dyDescent="0.25">
      <c r="A12" s="5"/>
      <c r="B12" s="6" t="s">
        <v>5</v>
      </c>
      <c r="C12" s="94" t="s">
        <v>6</v>
      </c>
      <c r="D12" s="90"/>
      <c r="E12" s="95" t="s">
        <v>7</v>
      </c>
      <c r="F12" s="96"/>
      <c r="G12" s="97">
        <f>G9*G11</f>
        <v>16000000</v>
      </c>
    </row>
    <row r="13" spans="1:221" ht="15" x14ac:dyDescent="0.25">
      <c r="A13" s="5"/>
      <c r="B13" s="6" t="s">
        <v>8</v>
      </c>
      <c r="C13" s="98" t="s">
        <v>122</v>
      </c>
      <c r="D13" s="90"/>
      <c r="E13" s="82" t="s">
        <v>9</v>
      </c>
      <c r="F13" s="83"/>
      <c r="G13" s="94" t="s">
        <v>109</v>
      </c>
    </row>
    <row r="14" spans="1:221" ht="15" x14ac:dyDescent="0.25">
      <c r="A14" s="5"/>
      <c r="B14" s="6" t="s">
        <v>10</v>
      </c>
      <c r="C14" s="92" t="s">
        <v>57</v>
      </c>
      <c r="D14" s="90"/>
      <c r="E14" s="82" t="s">
        <v>11</v>
      </c>
      <c r="F14" s="83"/>
      <c r="G14" s="92" t="s">
        <v>60</v>
      </c>
    </row>
    <row r="15" spans="1:221" ht="25.5" customHeight="1" x14ac:dyDescent="0.25">
      <c r="A15" s="5"/>
      <c r="B15" s="6" t="s">
        <v>12</v>
      </c>
      <c r="C15" s="99">
        <v>44941</v>
      </c>
      <c r="D15" s="90"/>
      <c r="E15" s="100" t="s">
        <v>13</v>
      </c>
      <c r="F15" s="101"/>
      <c r="G15" s="94" t="s">
        <v>61</v>
      </c>
    </row>
    <row r="16" spans="1:221" s="108" customFormat="1" ht="12" customHeight="1" x14ac:dyDescent="0.25">
      <c r="A16" s="102"/>
      <c r="B16" s="7"/>
      <c r="C16" s="103"/>
      <c r="D16" s="104"/>
      <c r="E16" s="105"/>
      <c r="F16" s="105"/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</row>
    <row r="17" spans="1:255" s="108" customFormat="1" ht="12" customHeight="1" x14ac:dyDescent="0.25">
      <c r="A17" s="109"/>
      <c r="B17" s="136" t="s">
        <v>62</v>
      </c>
      <c r="C17" s="137"/>
      <c r="D17" s="137"/>
      <c r="E17" s="137"/>
      <c r="F17" s="137"/>
      <c r="G17" s="13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</row>
    <row r="18" spans="1:255" s="108" customFormat="1" ht="12" customHeight="1" x14ac:dyDescent="0.25">
      <c r="A18" s="102"/>
      <c r="B18" s="110"/>
      <c r="C18" s="9"/>
      <c r="D18" s="9"/>
      <c r="E18" s="9"/>
      <c r="F18" s="111"/>
      <c r="G18" s="112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</row>
    <row r="19" spans="1:255" s="108" customFormat="1" ht="12" customHeight="1" x14ac:dyDescent="0.25">
      <c r="A19" s="113"/>
      <c r="B19" s="114" t="s">
        <v>14</v>
      </c>
      <c r="C19" s="115"/>
      <c r="D19" s="116"/>
      <c r="E19" s="116"/>
      <c r="F19" s="117"/>
      <c r="G19" s="118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</row>
    <row r="20" spans="1:255" s="108" customFormat="1" ht="24" customHeight="1" x14ac:dyDescent="0.25">
      <c r="A20" s="113"/>
      <c r="B20" s="119" t="s">
        <v>15</v>
      </c>
      <c r="C20" s="120" t="s">
        <v>16</v>
      </c>
      <c r="D20" s="120" t="s">
        <v>17</v>
      </c>
      <c r="E20" s="119" t="s">
        <v>18</v>
      </c>
      <c r="F20" s="120" t="s">
        <v>19</v>
      </c>
      <c r="G20" s="119" t="s">
        <v>20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</row>
    <row r="21" spans="1:255" s="127" customFormat="1" ht="12" customHeight="1" x14ac:dyDescent="0.25">
      <c r="A21" s="121"/>
      <c r="B21" s="122" t="s">
        <v>63</v>
      </c>
      <c r="C21" s="123" t="s">
        <v>21</v>
      </c>
      <c r="D21" s="123">
        <v>2</v>
      </c>
      <c r="E21" s="123" t="s">
        <v>64</v>
      </c>
      <c r="F21" s="124">
        <v>25000</v>
      </c>
      <c r="G21" s="125">
        <f>D21*F21</f>
        <v>50000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</row>
    <row r="22" spans="1:255" s="127" customFormat="1" ht="12" customHeight="1" x14ac:dyDescent="0.25">
      <c r="A22" s="121"/>
      <c r="B22" s="122" t="s">
        <v>65</v>
      </c>
      <c r="C22" s="123" t="s">
        <v>21</v>
      </c>
      <c r="D22" s="123">
        <v>2</v>
      </c>
      <c r="E22" s="123" t="s">
        <v>64</v>
      </c>
      <c r="F22" s="124">
        <v>25000</v>
      </c>
      <c r="G22" s="125">
        <f t="shared" ref="G22:G35" si="0">D22*F22</f>
        <v>50000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</row>
    <row r="23" spans="1:255" s="127" customFormat="1" ht="12" customHeight="1" x14ac:dyDescent="0.25">
      <c r="A23" s="121"/>
      <c r="B23" s="122" t="s">
        <v>66</v>
      </c>
      <c r="C23" s="123" t="s">
        <v>21</v>
      </c>
      <c r="D23" s="123">
        <v>50</v>
      </c>
      <c r="E23" s="123" t="s">
        <v>64</v>
      </c>
      <c r="F23" s="124">
        <v>25000</v>
      </c>
      <c r="G23" s="125">
        <f t="shared" si="0"/>
        <v>1250000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</row>
    <row r="24" spans="1:255" s="127" customFormat="1" ht="12" customHeight="1" x14ac:dyDescent="0.25">
      <c r="A24" s="121"/>
      <c r="B24" s="122" t="s">
        <v>110</v>
      </c>
      <c r="C24" s="123" t="s">
        <v>21</v>
      </c>
      <c r="D24" s="123">
        <v>50</v>
      </c>
      <c r="E24" s="123" t="s">
        <v>64</v>
      </c>
      <c r="F24" s="124">
        <v>25000</v>
      </c>
      <c r="G24" s="125">
        <f t="shared" si="0"/>
        <v>1250000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</row>
    <row r="25" spans="1:255" s="127" customFormat="1" ht="12" customHeight="1" x14ac:dyDescent="0.25">
      <c r="A25" s="121"/>
      <c r="B25" s="122" t="s">
        <v>67</v>
      </c>
      <c r="C25" s="123" t="s">
        <v>21</v>
      </c>
      <c r="D25" s="123">
        <v>1</v>
      </c>
      <c r="E25" s="123" t="s">
        <v>68</v>
      </c>
      <c r="F25" s="124">
        <v>25000</v>
      </c>
      <c r="G25" s="125">
        <f t="shared" si="0"/>
        <v>25000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</row>
    <row r="26" spans="1:255" s="127" customFormat="1" ht="12" customHeight="1" x14ac:dyDescent="0.25">
      <c r="A26" s="121"/>
      <c r="B26" s="122" t="s">
        <v>69</v>
      </c>
      <c r="C26" s="123" t="s">
        <v>21</v>
      </c>
      <c r="D26" s="123">
        <v>1</v>
      </c>
      <c r="E26" s="123" t="s">
        <v>68</v>
      </c>
      <c r="F26" s="124">
        <v>25000</v>
      </c>
      <c r="G26" s="125">
        <f t="shared" si="0"/>
        <v>25000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</row>
    <row r="27" spans="1:255" s="127" customFormat="1" ht="12" customHeight="1" x14ac:dyDescent="0.25">
      <c r="A27" s="121"/>
      <c r="B27" s="122" t="s">
        <v>70</v>
      </c>
      <c r="C27" s="123" t="s">
        <v>21</v>
      </c>
      <c r="D27" s="123">
        <v>0.25</v>
      </c>
      <c r="E27" s="123" t="s">
        <v>68</v>
      </c>
      <c r="F27" s="124">
        <v>25000</v>
      </c>
      <c r="G27" s="125">
        <f t="shared" si="0"/>
        <v>6250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  <c r="HT27" s="126"/>
      <c r="HU27" s="126"/>
      <c r="HV27" s="126"/>
      <c r="HW27" s="126"/>
      <c r="HX27" s="126"/>
      <c r="HY27" s="126"/>
      <c r="HZ27" s="126"/>
      <c r="IA27" s="126"/>
      <c r="IB27" s="126"/>
      <c r="IC27" s="126"/>
      <c r="ID27" s="126"/>
      <c r="IE27" s="126"/>
      <c r="IF27" s="126"/>
      <c r="IG27" s="126"/>
      <c r="IH27" s="126"/>
      <c r="II27" s="126"/>
      <c r="IJ27" s="126"/>
      <c r="IK27" s="126"/>
      <c r="IL27" s="126"/>
      <c r="IM27" s="126"/>
      <c r="IN27" s="126"/>
      <c r="IO27" s="126"/>
      <c r="IP27" s="126"/>
      <c r="IQ27" s="126"/>
      <c r="IR27" s="126"/>
      <c r="IS27" s="126"/>
      <c r="IT27" s="126"/>
      <c r="IU27" s="126"/>
    </row>
    <row r="28" spans="1:255" s="127" customFormat="1" ht="12" customHeight="1" x14ac:dyDescent="0.25">
      <c r="A28" s="121"/>
      <c r="B28" s="122" t="s">
        <v>111</v>
      </c>
      <c r="C28" s="123" t="s">
        <v>21</v>
      </c>
      <c r="D28" s="123">
        <v>4</v>
      </c>
      <c r="E28" s="123" t="s">
        <v>64</v>
      </c>
      <c r="F28" s="124">
        <v>25000</v>
      </c>
      <c r="G28" s="125">
        <f t="shared" si="0"/>
        <v>100000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  <c r="IQ28" s="126"/>
      <c r="IR28" s="126"/>
      <c r="IS28" s="126"/>
      <c r="IT28" s="126"/>
      <c r="IU28" s="126"/>
    </row>
    <row r="29" spans="1:255" s="127" customFormat="1" ht="12" customHeight="1" x14ac:dyDescent="0.25">
      <c r="A29" s="121"/>
      <c r="B29" s="122" t="s">
        <v>71</v>
      </c>
      <c r="C29" s="123" t="s">
        <v>21</v>
      </c>
      <c r="D29" s="123">
        <v>15</v>
      </c>
      <c r="E29" s="123" t="s">
        <v>72</v>
      </c>
      <c r="F29" s="124">
        <v>25000</v>
      </c>
      <c r="G29" s="125">
        <f t="shared" si="0"/>
        <v>375000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</row>
    <row r="30" spans="1:255" s="127" customFormat="1" ht="12" customHeight="1" x14ac:dyDescent="0.25">
      <c r="A30" s="121"/>
      <c r="B30" s="122" t="s">
        <v>73</v>
      </c>
      <c r="C30" s="123" t="s">
        <v>21</v>
      </c>
      <c r="D30" s="123">
        <v>1</v>
      </c>
      <c r="E30" s="123" t="s">
        <v>74</v>
      </c>
      <c r="F30" s="124">
        <v>25000</v>
      </c>
      <c r="G30" s="125">
        <f t="shared" si="0"/>
        <v>25000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</row>
    <row r="31" spans="1:255" s="127" customFormat="1" ht="12" customHeight="1" x14ac:dyDescent="0.25">
      <c r="A31" s="121"/>
      <c r="B31" s="122" t="s">
        <v>112</v>
      </c>
      <c r="C31" s="123" t="s">
        <v>21</v>
      </c>
      <c r="D31" s="123">
        <v>3</v>
      </c>
      <c r="E31" s="123" t="s">
        <v>75</v>
      </c>
      <c r="F31" s="124">
        <v>25000</v>
      </c>
      <c r="G31" s="125">
        <f t="shared" si="0"/>
        <v>75000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</row>
    <row r="32" spans="1:255" s="127" customFormat="1" ht="12" customHeight="1" x14ac:dyDescent="0.25">
      <c r="A32" s="121"/>
      <c r="B32" s="122" t="s">
        <v>76</v>
      </c>
      <c r="C32" s="123" t="s">
        <v>21</v>
      </c>
      <c r="D32" s="123">
        <v>1</v>
      </c>
      <c r="E32" s="123" t="s">
        <v>75</v>
      </c>
      <c r="F32" s="124">
        <v>25000</v>
      </c>
      <c r="G32" s="125">
        <f t="shared" si="0"/>
        <v>25000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6"/>
      <c r="HV32" s="126"/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6"/>
      <c r="IK32" s="126"/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</row>
    <row r="33" spans="1:255" s="127" customFormat="1" ht="12" customHeight="1" x14ac:dyDescent="0.25">
      <c r="A33" s="121"/>
      <c r="B33" s="122" t="s">
        <v>77</v>
      </c>
      <c r="C33" s="123" t="s">
        <v>21</v>
      </c>
      <c r="D33" s="123">
        <v>6</v>
      </c>
      <c r="E33" s="123" t="s">
        <v>64</v>
      </c>
      <c r="F33" s="124">
        <v>25000</v>
      </c>
      <c r="G33" s="125">
        <f t="shared" si="0"/>
        <v>150000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</row>
    <row r="34" spans="1:255" s="127" customFormat="1" ht="12" customHeight="1" x14ac:dyDescent="0.25">
      <c r="A34" s="121"/>
      <c r="B34" s="122" t="s">
        <v>78</v>
      </c>
      <c r="C34" s="123" t="s">
        <v>21</v>
      </c>
      <c r="D34" s="123">
        <v>4</v>
      </c>
      <c r="E34" s="123" t="s">
        <v>79</v>
      </c>
      <c r="F34" s="124">
        <v>25000</v>
      </c>
      <c r="G34" s="125">
        <f t="shared" si="0"/>
        <v>100000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</row>
    <row r="35" spans="1:255" s="127" customFormat="1" ht="12" customHeight="1" x14ac:dyDescent="0.25">
      <c r="A35" s="121"/>
      <c r="B35" s="122" t="s">
        <v>80</v>
      </c>
      <c r="C35" s="123" t="s">
        <v>21</v>
      </c>
      <c r="D35" s="123">
        <v>2</v>
      </c>
      <c r="E35" s="123" t="s">
        <v>81</v>
      </c>
      <c r="F35" s="124">
        <v>25000</v>
      </c>
      <c r="G35" s="125">
        <f t="shared" si="0"/>
        <v>50000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  <c r="HT35" s="126"/>
      <c r="HU35" s="126"/>
      <c r="HV35" s="126"/>
      <c r="HW35" s="126"/>
      <c r="HX35" s="126"/>
      <c r="HY35" s="126"/>
      <c r="HZ35" s="126"/>
      <c r="IA35" s="126"/>
      <c r="IB35" s="126"/>
      <c r="IC35" s="126"/>
      <c r="ID35" s="126"/>
      <c r="IE35" s="126"/>
      <c r="IF35" s="126"/>
      <c r="IG35" s="126"/>
      <c r="IH35" s="126"/>
      <c r="II35" s="126"/>
      <c r="IJ35" s="126"/>
      <c r="IK35" s="126"/>
      <c r="IL35" s="126"/>
      <c r="IM35" s="126"/>
      <c r="IN35" s="126"/>
      <c r="IO35" s="126"/>
      <c r="IP35" s="126"/>
      <c r="IQ35" s="126"/>
      <c r="IR35" s="126"/>
      <c r="IS35" s="126"/>
      <c r="IT35" s="126"/>
      <c r="IU35" s="126"/>
    </row>
    <row r="36" spans="1:255" s="108" customFormat="1" ht="11.25" customHeight="1" x14ac:dyDescent="0.25">
      <c r="A36" s="107"/>
      <c r="B36" s="15" t="s">
        <v>22</v>
      </c>
      <c r="C36" s="16"/>
      <c r="D36" s="16"/>
      <c r="E36" s="16"/>
      <c r="F36" s="17"/>
      <c r="G36" s="18">
        <f>SUM(G21:G35)</f>
        <v>3556250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</row>
    <row r="37" spans="1:255" ht="12" customHeight="1" x14ac:dyDescent="0.25">
      <c r="A37" s="2"/>
      <c r="B37" s="8"/>
      <c r="C37" s="10"/>
      <c r="D37" s="10"/>
      <c r="E37" s="10"/>
      <c r="F37" s="11"/>
      <c r="G37" s="11"/>
    </row>
    <row r="38" spans="1:255" s="108" customFormat="1" ht="12" customHeight="1" x14ac:dyDescent="0.25">
      <c r="A38" s="113"/>
      <c r="B38" s="114" t="s">
        <v>23</v>
      </c>
      <c r="C38" s="115"/>
      <c r="D38" s="116"/>
      <c r="E38" s="116"/>
      <c r="F38" s="117"/>
      <c r="G38" s="118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</row>
    <row r="39" spans="1:255" s="108" customFormat="1" ht="24" customHeight="1" x14ac:dyDescent="0.25">
      <c r="A39" s="113"/>
      <c r="B39" s="119" t="s">
        <v>15</v>
      </c>
      <c r="C39" s="120" t="s">
        <v>16</v>
      </c>
      <c r="D39" s="120" t="s">
        <v>17</v>
      </c>
      <c r="E39" s="119" t="s">
        <v>18</v>
      </c>
      <c r="F39" s="120" t="s">
        <v>19</v>
      </c>
      <c r="G39" s="119" t="s">
        <v>20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</row>
    <row r="40" spans="1:255" s="127" customFormat="1" ht="12" customHeight="1" x14ac:dyDescent="0.25">
      <c r="A40" s="121"/>
      <c r="B40" s="122" t="s">
        <v>113</v>
      </c>
      <c r="C40" s="123"/>
      <c r="D40" s="123"/>
      <c r="E40" s="123"/>
      <c r="F40" s="124"/>
      <c r="G40" s="125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</row>
    <row r="41" spans="1:255" s="108" customFormat="1" ht="12" customHeight="1" x14ac:dyDescent="0.25">
      <c r="A41" s="128"/>
      <c r="B41" s="129" t="s">
        <v>24</v>
      </c>
      <c r="C41" s="130"/>
      <c r="D41" s="130"/>
      <c r="E41" s="130"/>
      <c r="F41" s="131"/>
      <c r="G41" s="132">
        <f>+G40</f>
        <v>0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</row>
    <row r="42" spans="1:255" ht="12" customHeight="1" x14ac:dyDescent="0.25">
      <c r="A42" s="2"/>
      <c r="B42" s="8"/>
      <c r="C42" s="10"/>
      <c r="D42" s="10"/>
      <c r="E42" s="10"/>
      <c r="F42" s="11"/>
      <c r="G42" s="11"/>
    </row>
    <row r="43" spans="1:255" s="108" customFormat="1" ht="12" customHeight="1" x14ac:dyDescent="0.25">
      <c r="A43" s="113"/>
      <c r="B43" s="114" t="s">
        <v>25</v>
      </c>
      <c r="C43" s="115"/>
      <c r="D43" s="116"/>
      <c r="E43" s="116"/>
      <c r="F43" s="117"/>
      <c r="G43" s="118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</row>
    <row r="44" spans="1:255" s="108" customFormat="1" ht="24" customHeight="1" x14ac:dyDescent="0.25">
      <c r="A44" s="113"/>
      <c r="B44" s="119" t="s">
        <v>15</v>
      </c>
      <c r="C44" s="120" t="s">
        <v>16</v>
      </c>
      <c r="D44" s="120" t="s">
        <v>17</v>
      </c>
      <c r="E44" s="119" t="s">
        <v>18</v>
      </c>
      <c r="F44" s="120" t="s">
        <v>19</v>
      </c>
      <c r="G44" s="119" t="s">
        <v>20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</row>
    <row r="45" spans="1:255" s="127" customFormat="1" ht="12" customHeight="1" x14ac:dyDescent="0.25">
      <c r="A45" s="121"/>
      <c r="B45" s="122" t="s">
        <v>113</v>
      </c>
      <c r="C45" s="123"/>
      <c r="D45" s="123"/>
      <c r="E45" s="123"/>
      <c r="F45" s="124"/>
      <c r="G45" s="125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  <c r="IR45" s="126"/>
      <c r="IS45" s="126"/>
      <c r="IT45" s="126"/>
      <c r="IU45" s="126"/>
    </row>
    <row r="46" spans="1:255" s="108" customFormat="1" ht="12" customHeight="1" x14ac:dyDescent="0.25">
      <c r="A46" s="128"/>
      <c r="B46" s="129" t="s">
        <v>26</v>
      </c>
      <c r="C46" s="130"/>
      <c r="D46" s="130"/>
      <c r="E46" s="130"/>
      <c r="F46" s="131"/>
      <c r="G46" s="132">
        <f>+G45</f>
        <v>0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</row>
    <row r="47" spans="1:255" ht="12" customHeight="1" x14ac:dyDescent="0.25">
      <c r="A47" s="2"/>
      <c r="B47" s="8"/>
      <c r="C47" s="10"/>
      <c r="D47" s="10"/>
      <c r="E47" s="10"/>
      <c r="F47" s="11"/>
      <c r="G47" s="11"/>
    </row>
    <row r="48" spans="1:255" s="108" customFormat="1" ht="12" customHeight="1" x14ac:dyDescent="0.25">
      <c r="A48" s="113"/>
      <c r="B48" s="114" t="s">
        <v>27</v>
      </c>
      <c r="C48" s="115"/>
      <c r="D48" s="116"/>
      <c r="E48" s="116"/>
      <c r="F48" s="117"/>
      <c r="G48" s="118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</row>
    <row r="49" spans="1:255" s="108" customFormat="1" ht="24" customHeight="1" x14ac:dyDescent="0.25">
      <c r="A49" s="113"/>
      <c r="B49" s="119" t="s">
        <v>28</v>
      </c>
      <c r="C49" s="120" t="s">
        <v>29</v>
      </c>
      <c r="D49" s="120" t="s">
        <v>30</v>
      </c>
      <c r="E49" s="119" t="s">
        <v>18</v>
      </c>
      <c r="F49" s="120" t="s">
        <v>19</v>
      </c>
      <c r="G49" s="119" t="s">
        <v>20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</row>
    <row r="50" spans="1:255" s="127" customFormat="1" ht="12" customHeight="1" x14ac:dyDescent="0.25">
      <c r="A50" s="121"/>
      <c r="B50" s="122" t="s">
        <v>82</v>
      </c>
      <c r="C50" s="123" t="s">
        <v>83</v>
      </c>
      <c r="D50" s="123">
        <v>300</v>
      </c>
      <c r="E50" s="123" t="s">
        <v>84</v>
      </c>
      <c r="F50" s="124">
        <v>160</v>
      </c>
      <c r="G50" s="125">
        <f t="shared" ref="G50:G58" si="1">D50*F50</f>
        <v>48000</v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6"/>
      <c r="IP50" s="126"/>
      <c r="IQ50" s="126"/>
      <c r="IR50" s="126"/>
      <c r="IS50" s="126"/>
      <c r="IT50" s="126"/>
      <c r="IU50" s="126"/>
    </row>
    <row r="51" spans="1:255" s="127" customFormat="1" ht="12" customHeight="1" x14ac:dyDescent="0.25">
      <c r="A51" s="121"/>
      <c r="B51" s="122" t="s">
        <v>85</v>
      </c>
      <c r="C51" s="123" t="s">
        <v>83</v>
      </c>
      <c r="D51" s="123">
        <v>20</v>
      </c>
      <c r="E51" s="123" t="s">
        <v>84</v>
      </c>
      <c r="F51" s="124">
        <v>500</v>
      </c>
      <c r="G51" s="125">
        <f t="shared" si="1"/>
        <v>10000</v>
      </c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  <c r="HG51" s="126"/>
      <c r="HH51" s="126"/>
      <c r="HI51" s="126"/>
      <c r="HJ51" s="126"/>
      <c r="HK51" s="126"/>
      <c r="HL51" s="126"/>
      <c r="HM51" s="126"/>
      <c r="HN51" s="126"/>
      <c r="HO51" s="126"/>
      <c r="HP51" s="126"/>
      <c r="HQ51" s="126"/>
      <c r="HR51" s="126"/>
      <c r="HS51" s="126"/>
      <c r="HT51" s="126"/>
      <c r="HU51" s="126"/>
      <c r="HV51" s="126"/>
      <c r="HW51" s="126"/>
      <c r="HX51" s="126"/>
      <c r="HY51" s="126"/>
      <c r="HZ51" s="126"/>
      <c r="IA51" s="126"/>
      <c r="IB51" s="126"/>
      <c r="IC51" s="126"/>
      <c r="ID51" s="126"/>
      <c r="IE51" s="126"/>
      <c r="IF51" s="126"/>
      <c r="IG51" s="126"/>
      <c r="IH51" s="126"/>
      <c r="II51" s="126"/>
      <c r="IJ51" s="126"/>
      <c r="IK51" s="126"/>
      <c r="IL51" s="126"/>
      <c r="IM51" s="126"/>
      <c r="IN51" s="126"/>
      <c r="IO51" s="126"/>
      <c r="IP51" s="126"/>
      <c r="IQ51" s="126"/>
      <c r="IR51" s="126"/>
      <c r="IS51" s="126"/>
      <c r="IT51" s="126"/>
      <c r="IU51" s="126"/>
    </row>
    <row r="52" spans="1:255" s="127" customFormat="1" ht="12" customHeight="1" x14ac:dyDescent="0.25">
      <c r="A52" s="121"/>
      <c r="B52" s="122" t="s">
        <v>86</v>
      </c>
      <c r="C52" s="123" t="s">
        <v>31</v>
      </c>
      <c r="D52" s="123">
        <v>8000</v>
      </c>
      <c r="E52" s="123" t="s">
        <v>87</v>
      </c>
      <c r="F52" s="124">
        <v>22</v>
      </c>
      <c r="G52" s="125">
        <f t="shared" si="1"/>
        <v>176000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126"/>
      <c r="FY52" s="126"/>
      <c r="FZ52" s="126"/>
      <c r="GA52" s="126"/>
      <c r="GB52" s="126"/>
      <c r="GC52" s="126"/>
      <c r="GD52" s="126"/>
      <c r="GE52" s="126"/>
      <c r="GF52" s="126"/>
      <c r="GG52" s="126"/>
      <c r="GH52" s="126"/>
      <c r="GI52" s="126"/>
      <c r="GJ52" s="126"/>
      <c r="GK52" s="126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  <c r="HG52" s="126"/>
      <c r="HH52" s="126"/>
      <c r="HI52" s="126"/>
      <c r="HJ52" s="126"/>
      <c r="HK52" s="126"/>
      <c r="HL52" s="126"/>
      <c r="HM52" s="126"/>
      <c r="HN52" s="126"/>
      <c r="HO52" s="126"/>
      <c r="HP52" s="126"/>
      <c r="HQ52" s="126"/>
      <c r="HR52" s="126"/>
      <c r="HS52" s="126"/>
      <c r="HT52" s="126"/>
      <c r="HU52" s="126"/>
      <c r="HV52" s="126"/>
      <c r="HW52" s="126"/>
      <c r="HX52" s="126"/>
      <c r="HY52" s="126"/>
      <c r="HZ52" s="126"/>
      <c r="IA52" s="126"/>
      <c r="IB52" s="126"/>
      <c r="IC52" s="126"/>
      <c r="ID52" s="126"/>
      <c r="IE52" s="126"/>
      <c r="IF52" s="126"/>
      <c r="IG52" s="126"/>
      <c r="IH52" s="126"/>
      <c r="II52" s="126"/>
      <c r="IJ52" s="126"/>
      <c r="IK52" s="126"/>
      <c r="IL52" s="126"/>
      <c r="IM52" s="126"/>
      <c r="IN52" s="126"/>
      <c r="IO52" s="126"/>
      <c r="IP52" s="126"/>
      <c r="IQ52" s="126"/>
      <c r="IR52" s="126"/>
      <c r="IS52" s="126"/>
      <c r="IT52" s="126"/>
      <c r="IU52" s="126"/>
    </row>
    <row r="53" spans="1:255" s="127" customFormat="1" ht="12" customHeight="1" x14ac:dyDescent="0.25">
      <c r="A53" s="121"/>
      <c r="B53" s="122" t="s">
        <v>88</v>
      </c>
      <c r="C53" s="123" t="s">
        <v>31</v>
      </c>
      <c r="D53" s="123">
        <v>7200</v>
      </c>
      <c r="E53" s="123" t="s">
        <v>87</v>
      </c>
      <c r="F53" s="124">
        <v>150</v>
      </c>
      <c r="G53" s="125">
        <f t="shared" si="1"/>
        <v>1080000</v>
      </c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</row>
    <row r="54" spans="1:255" s="127" customFormat="1" ht="12" customHeight="1" x14ac:dyDescent="0.25">
      <c r="A54" s="121"/>
      <c r="B54" s="122" t="s">
        <v>89</v>
      </c>
      <c r="C54" s="123" t="s">
        <v>90</v>
      </c>
      <c r="D54" s="123">
        <v>120</v>
      </c>
      <c r="E54" s="123" t="s">
        <v>91</v>
      </c>
      <c r="F54" s="124">
        <v>7000</v>
      </c>
      <c r="G54" s="125">
        <f t="shared" si="1"/>
        <v>840000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</row>
    <row r="55" spans="1:255" s="127" customFormat="1" ht="12" customHeight="1" x14ac:dyDescent="0.25">
      <c r="A55" s="121"/>
      <c r="B55" s="122" t="s">
        <v>92</v>
      </c>
      <c r="C55" s="123" t="s">
        <v>90</v>
      </c>
      <c r="D55" s="123">
        <v>20</v>
      </c>
      <c r="E55" s="123" t="s">
        <v>93</v>
      </c>
      <c r="F55" s="124">
        <v>12000</v>
      </c>
      <c r="G55" s="125">
        <f t="shared" si="1"/>
        <v>240000</v>
      </c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  <c r="HT55" s="126"/>
      <c r="HU55" s="126"/>
      <c r="HV55" s="126"/>
      <c r="HW55" s="126"/>
      <c r="HX55" s="126"/>
      <c r="HY55" s="126"/>
      <c r="HZ55" s="126"/>
      <c r="IA55" s="126"/>
      <c r="IB55" s="126"/>
      <c r="IC55" s="126"/>
      <c r="ID55" s="126"/>
      <c r="IE55" s="126"/>
      <c r="IF55" s="126"/>
      <c r="IG55" s="126"/>
      <c r="IH55" s="126"/>
      <c r="II55" s="126"/>
      <c r="IJ55" s="126"/>
      <c r="IK55" s="126"/>
      <c r="IL55" s="126"/>
      <c r="IM55" s="126"/>
      <c r="IN55" s="126"/>
      <c r="IO55" s="126"/>
      <c r="IP55" s="126"/>
      <c r="IQ55" s="126"/>
      <c r="IR55" s="126"/>
      <c r="IS55" s="126"/>
      <c r="IT55" s="126"/>
      <c r="IU55" s="126"/>
    </row>
    <row r="56" spans="1:255" s="127" customFormat="1" ht="12" customHeight="1" x14ac:dyDescent="0.25">
      <c r="A56" s="121"/>
      <c r="B56" s="122" t="s">
        <v>104</v>
      </c>
      <c r="C56" s="123" t="s">
        <v>94</v>
      </c>
      <c r="D56" s="123">
        <v>1</v>
      </c>
      <c r="E56" s="123" t="s">
        <v>95</v>
      </c>
      <c r="F56" s="124">
        <v>665330</v>
      </c>
      <c r="G56" s="125">
        <f t="shared" si="1"/>
        <v>665330</v>
      </c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</row>
    <row r="57" spans="1:255" s="127" customFormat="1" ht="12" customHeight="1" x14ac:dyDescent="0.25">
      <c r="A57" s="121"/>
      <c r="B57" s="122" t="s">
        <v>114</v>
      </c>
      <c r="C57" s="123" t="s">
        <v>116</v>
      </c>
      <c r="D57" s="123">
        <v>1</v>
      </c>
      <c r="E57" s="123" t="s">
        <v>93</v>
      </c>
      <c r="F57" s="124">
        <v>31250</v>
      </c>
      <c r="G57" s="125">
        <f t="shared" si="1"/>
        <v>31250</v>
      </c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</row>
    <row r="58" spans="1:255" s="127" customFormat="1" ht="12" customHeight="1" x14ac:dyDescent="0.25">
      <c r="A58" s="121"/>
      <c r="B58" s="122" t="s">
        <v>115</v>
      </c>
      <c r="C58" s="123" t="s">
        <v>116</v>
      </c>
      <c r="D58" s="123">
        <v>1</v>
      </c>
      <c r="E58" s="123" t="s">
        <v>93</v>
      </c>
      <c r="F58" s="124">
        <v>42000</v>
      </c>
      <c r="G58" s="125">
        <f t="shared" si="1"/>
        <v>42000</v>
      </c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126"/>
      <c r="GE58" s="126"/>
      <c r="GF58" s="126"/>
      <c r="GG58" s="126"/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</row>
    <row r="59" spans="1:255" ht="13.5" customHeight="1" x14ac:dyDescent="0.25">
      <c r="A59" s="5"/>
      <c r="B59" s="15" t="s">
        <v>32</v>
      </c>
      <c r="C59" s="16"/>
      <c r="D59" s="16"/>
      <c r="E59" s="16"/>
      <c r="F59" s="17"/>
      <c r="G59" s="18">
        <f>SUM(G50:G58)</f>
        <v>3132580</v>
      </c>
    </row>
    <row r="60" spans="1:255" ht="12" customHeight="1" x14ac:dyDescent="0.25">
      <c r="A60" s="2"/>
      <c r="B60" s="12"/>
      <c r="C60" s="13"/>
      <c r="D60" s="13"/>
      <c r="E60" s="19"/>
      <c r="F60" s="14"/>
      <c r="G60" s="14"/>
    </row>
    <row r="61" spans="1:255" s="108" customFormat="1" ht="12" customHeight="1" x14ac:dyDescent="0.25">
      <c r="A61" s="113"/>
      <c r="B61" s="114" t="s">
        <v>33</v>
      </c>
      <c r="C61" s="115"/>
      <c r="D61" s="116"/>
      <c r="E61" s="116"/>
      <c r="F61" s="117"/>
      <c r="G61" s="118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</row>
    <row r="62" spans="1:255" s="108" customFormat="1" ht="24" customHeight="1" x14ac:dyDescent="0.25">
      <c r="A62" s="113"/>
      <c r="B62" s="119" t="s">
        <v>34</v>
      </c>
      <c r="C62" s="120" t="s">
        <v>29</v>
      </c>
      <c r="D62" s="120" t="s">
        <v>30</v>
      </c>
      <c r="E62" s="119" t="s">
        <v>18</v>
      </c>
      <c r="F62" s="120" t="s">
        <v>19</v>
      </c>
      <c r="G62" s="119" t="s">
        <v>20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</row>
    <row r="63" spans="1:255" s="127" customFormat="1" ht="12" customHeight="1" x14ac:dyDescent="0.25">
      <c r="A63" s="121"/>
      <c r="B63" s="122" t="s">
        <v>117</v>
      </c>
      <c r="C63" s="123" t="s">
        <v>118</v>
      </c>
      <c r="D63" s="123">
        <v>1</v>
      </c>
      <c r="E63" s="123" t="s">
        <v>93</v>
      </c>
      <c r="F63" s="124">
        <v>150000</v>
      </c>
      <c r="G63" s="125">
        <f>D63*F63</f>
        <v>150000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  <c r="HT63" s="126"/>
      <c r="HU63" s="126"/>
      <c r="HV63" s="126"/>
      <c r="HW63" s="126"/>
      <c r="HX63" s="126"/>
      <c r="HY63" s="126"/>
      <c r="HZ63" s="126"/>
      <c r="IA63" s="126"/>
      <c r="IB63" s="126"/>
      <c r="IC63" s="126"/>
      <c r="ID63" s="126"/>
      <c r="IE63" s="126"/>
      <c r="IF63" s="126"/>
      <c r="IG63" s="126"/>
      <c r="IH63" s="126"/>
      <c r="II63" s="126"/>
      <c r="IJ63" s="126"/>
      <c r="IK63" s="126"/>
      <c r="IL63" s="126"/>
      <c r="IM63" s="126"/>
      <c r="IN63" s="126"/>
      <c r="IO63" s="126"/>
      <c r="IP63" s="126"/>
      <c r="IQ63" s="126"/>
      <c r="IR63" s="126"/>
      <c r="IS63" s="126"/>
      <c r="IT63" s="126"/>
      <c r="IU63" s="126"/>
    </row>
    <row r="64" spans="1:255" s="127" customFormat="1" ht="12" customHeight="1" x14ac:dyDescent="0.25">
      <c r="A64" s="121"/>
      <c r="B64" s="122" t="s">
        <v>105</v>
      </c>
      <c r="C64" s="123" t="s">
        <v>90</v>
      </c>
      <c r="D64" s="123">
        <v>15</v>
      </c>
      <c r="E64" s="123" t="s">
        <v>60</v>
      </c>
      <c r="F64" s="124">
        <v>15000</v>
      </c>
      <c r="G64" s="125">
        <f>D64*F64</f>
        <v>225000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X64" s="126"/>
      <c r="FY64" s="126"/>
      <c r="FZ64" s="126"/>
      <c r="GA64" s="126"/>
      <c r="GB64" s="126"/>
      <c r="GC64" s="126"/>
      <c r="GD64" s="126"/>
      <c r="GE64" s="126"/>
      <c r="GF64" s="126"/>
      <c r="GG64" s="126"/>
      <c r="GH64" s="126"/>
      <c r="GI64" s="126"/>
      <c r="GJ64" s="126"/>
      <c r="GK64" s="126"/>
      <c r="GL64" s="126"/>
      <c r="GM64" s="126"/>
      <c r="GN64" s="126"/>
      <c r="GO64" s="126"/>
      <c r="GP64" s="126"/>
      <c r="GQ64" s="126"/>
      <c r="GR64" s="126"/>
      <c r="GS64" s="126"/>
      <c r="GT64" s="126"/>
      <c r="GU64" s="126"/>
      <c r="GV64" s="126"/>
      <c r="GW64" s="126"/>
      <c r="GX64" s="126"/>
      <c r="GY64" s="126"/>
      <c r="GZ64" s="126"/>
      <c r="HA64" s="126"/>
      <c r="HB64" s="126"/>
      <c r="HC64" s="126"/>
      <c r="HD64" s="126"/>
      <c r="HE64" s="126"/>
      <c r="HF64" s="126"/>
      <c r="HG64" s="126"/>
      <c r="HH64" s="126"/>
      <c r="HI64" s="126"/>
      <c r="HJ64" s="126"/>
      <c r="HK64" s="126"/>
      <c r="HL64" s="126"/>
      <c r="HM64" s="126"/>
      <c r="HN64" s="126"/>
      <c r="HO64" s="126"/>
      <c r="HP64" s="126"/>
      <c r="HQ64" s="126"/>
      <c r="HR64" s="126"/>
      <c r="HS64" s="126"/>
      <c r="HT64" s="126"/>
      <c r="HU64" s="126"/>
      <c r="HV64" s="126"/>
      <c r="HW64" s="126"/>
      <c r="HX64" s="126"/>
      <c r="HY64" s="126"/>
      <c r="HZ64" s="126"/>
      <c r="IA64" s="126"/>
      <c r="IB64" s="126"/>
      <c r="IC64" s="126"/>
      <c r="ID64" s="126"/>
      <c r="IE64" s="126"/>
      <c r="IF64" s="126"/>
      <c r="IG64" s="126"/>
      <c r="IH64" s="126"/>
      <c r="II64" s="126"/>
      <c r="IJ64" s="126"/>
      <c r="IK64" s="126"/>
      <c r="IL64" s="126"/>
      <c r="IM64" s="126"/>
      <c r="IN64" s="126"/>
      <c r="IO64" s="126"/>
      <c r="IP64" s="126"/>
      <c r="IQ64" s="126"/>
      <c r="IR64" s="126"/>
      <c r="IS64" s="126"/>
      <c r="IT64" s="126"/>
      <c r="IU64" s="126"/>
    </row>
    <row r="65" spans="1:255" s="127" customFormat="1" ht="12" customHeight="1" x14ac:dyDescent="0.25">
      <c r="A65" s="121"/>
      <c r="B65" s="122" t="s">
        <v>96</v>
      </c>
      <c r="C65" s="123" t="s">
        <v>97</v>
      </c>
      <c r="D65" s="123">
        <v>1</v>
      </c>
      <c r="E65" s="123" t="s">
        <v>60</v>
      </c>
      <c r="F65" s="124">
        <v>61000</v>
      </c>
      <c r="G65" s="125">
        <f>D65*F65</f>
        <v>61000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</row>
    <row r="66" spans="1:255" s="127" customFormat="1" ht="12" customHeight="1" x14ac:dyDescent="0.25">
      <c r="A66" s="121"/>
      <c r="B66" s="122" t="s">
        <v>119</v>
      </c>
      <c r="C66" s="123" t="s">
        <v>90</v>
      </c>
      <c r="D66" s="123">
        <v>2</v>
      </c>
      <c r="E66" s="123" t="s">
        <v>60</v>
      </c>
      <c r="F66" s="124">
        <v>15000</v>
      </c>
      <c r="G66" s="125">
        <f>D66*F66</f>
        <v>30000</v>
      </c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</row>
    <row r="67" spans="1:255" ht="13.5" customHeight="1" x14ac:dyDescent="0.25">
      <c r="A67" s="5"/>
      <c r="B67" s="15" t="s">
        <v>35</v>
      </c>
      <c r="C67" s="16"/>
      <c r="D67" s="16"/>
      <c r="E67" s="16"/>
      <c r="F67" s="17"/>
      <c r="G67" s="18">
        <f>SUM(G63:G66)</f>
        <v>466000</v>
      </c>
    </row>
    <row r="68" spans="1:255" ht="12" customHeight="1" x14ac:dyDescent="0.25">
      <c r="A68" s="2"/>
      <c r="B68" s="35"/>
      <c r="C68" s="35"/>
      <c r="D68" s="35"/>
      <c r="E68" s="35"/>
      <c r="F68" s="36"/>
      <c r="G68" s="36"/>
    </row>
    <row r="69" spans="1:255" ht="12" customHeight="1" x14ac:dyDescent="0.25">
      <c r="A69" s="32"/>
      <c r="B69" s="37" t="s">
        <v>36</v>
      </c>
      <c r="C69" s="38"/>
      <c r="D69" s="38"/>
      <c r="E69" s="38"/>
      <c r="F69" s="38"/>
      <c r="G69" s="39">
        <f>G36+G41+G46+G59+G67</f>
        <v>7154830</v>
      </c>
    </row>
    <row r="70" spans="1:255" ht="12" customHeight="1" x14ac:dyDescent="0.25">
      <c r="A70" s="32"/>
      <c r="B70" s="40" t="s">
        <v>37</v>
      </c>
      <c r="C70" s="21"/>
      <c r="D70" s="21"/>
      <c r="E70" s="21"/>
      <c r="F70" s="21"/>
      <c r="G70" s="41">
        <f>G69*0.05</f>
        <v>357741.5</v>
      </c>
    </row>
    <row r="71" spans="1:255" ht="12" customHeight="1" x14ac:dyDescent="0.25">
      <c r="A71" s="32"/>
      <c r="B71" s="42" t="s">
        <v>38</v>
      </c>
      <c r="C71" s="20"/>
      <c r="D71" s="20"/>
      <c r="E71" s="20"/>
      <c r="F71" s="20"/>
      <c r="G71" s="43">
        <f>G70+G69</f>
        <v>7512571.5</v>
      </c>
    </row>
    <row r="72" spans="1:255" ht="12" customHeight="1" x14ac:dyDescent="0.25">
      <c r="A72" s="32"/>
      <c r="B72" s="40" t="s">
        <v>39</v>
      </c>
      <c r="C72" s="21"/>
      <c r="D72" s="21"/>
      <c r="E72" s="21"/>
      <c r="F72" s="21"/>
      <c r="G72" s="41">
        <f>G12</f>
        <v>16000000</v>
      </c>
    </row>
    <row r="73" spans="1:255" ht="12" customHeight="1" x14ac:dyDescent="0.25">
      <c r="A73" s="32"/>
      <c r="B73" s="44" t="s">
        <v>40</v>
      </c>
      <c r="C73" s="45"/>
      <c r="D73" s="45"/>
      <c r="E73" s="45"/>
      <c r="F73" s="45"/>
      <c r="G73" s="46">
        <f>G72-G71</f>
        <v>8487428.5</v>
      </c>
    </row>
    <row r="74" spans="1:255" ht="12" customHeight="1" x14ac:dyDescent="0.25">
      <c r="A74" s="32"/>
      <c r="B74" s="33" t="s">
        <v>41</v>
      </c>
      <c r="C74" s="34"/>
      <c r="D74" s="34"/>
      <c r="E74" s="34"/>
      <c r="F74" s="34"/>
      <c r="G74" s="29"/>
    </row>
    <row r="75" spans="1:255" ht="12.75" customHeight="1" thickBot="1" x14ac:dyDescent="0.3">
      <c r="A75" s="32"/>
      <c r="B75" s="47"/>
      <c r="C75" s="34"/>
      <c r="D75" s="34"/>
      <c r="E75" s="34"/>
      <c r="F75" s="34"/>
      <c r="G75" s="29"/>
    </row>
    <row r="76" spans="1:255" ht="12" customHeight="1" x14ac:dyDescent="0.25">
      <c r="A76" s="32"/>
      <c r="B76" s="59" t="s">
        <v>42</v>
      </c>
      <c r="C76" s="60"/>
      <c r="D76" s="60"/>
      <c r="E76" s="60"/>
      <c r="F76" s="61"/>
      <c r="G76" s="29"/>
    </row>
    <row r="77" spans="1:255" ht="12" customHeight="1" x14ac:dyDescent="0.25">
      <c r="A77" s="32"/>
      <c r="B77" s="62" t="s">
        <v>43</v>
      </c>
      <c r="C77" s="31"/>
      <c r="D77" s="31"/>
      <c r="E77" s="31"/>
      <c r="F77" s="63"/>
      <c r="G77" s="29"/>
    </row>
    <row r="78" spans="1:255" ht="12" customHeight="1" x14ac:dyDescent="0.25">
      <c r="A78" s="32"/>
      <c r="B78" s="62" t="s">
        <v>44</v>
      </c>
      <c r="C78" s="31"/>
      <c r="D78" s="31"/>
      <c r="E78" s="31"/>
      <c r="F78" s="63"/>
      <c r="G78" s="29"/>
    </row>
    <row r="79" spans="1:255" ht="12" customHeight="1" x14ac:dyDescent="0.25">
      <c r="A79" s="32"/>
      <c r="B79" s="62" t="s">
        <v>123</v>
      </c>
      <c r="C79" s="31"/>
      <c r="D79" s="31"/>
      <c r="E79" s="31"/>
      <c r="F79" s="63"/>
      <c r="G79" s="29"/>
    </row>
    <row r="80" spans="1:255" ht="12" customHeight="1" x14ac:dyDescent="0.25">
      <c r="A80" s="32"/>
      <c r="B80" s="62" t="s">
        <v>45</v>
      </c>
      <c r="C80" s="31"/>
      <c r="D80" s="31"/>
      <c r="E80" s="31"/>
      <c r="F80" s="63"/>
      <c r="G80" s="29"/>
    </row>
    <row r="81" spans="1:7" ht="12" customHeight="1" x14ac:dyDescent="0.25">
      <c r="A81" s="32"/>
      <c r="B81" s="62" t="s">
        <v>46</v>
      </c>
      <c r="C81" s="31"/>
      <c r="D81" s="31"/>
      <c r="E81" s="31"/>
      <c r="F81" s="63"/>
      <c r="G81" s="29"/>
    </row>
    <row r="82" spans="1:7" ht="12.75" customHeight="1" thickBot="1" x14ac:dyDescent="0.3">
      <c r="A82" s="32"/>
      <c r="B82" s="64" t="s">
        <v>47</v>
      </c>
      <c r="C82" s="65"/>
      <c r="D82" s="65"/>
      <c r="E82" s="65"/>
      <c r="F82" s="66"/>
      <c r="G82" s="29"/>
    </row>
    <row r="83" spans="1:7" ht="12.75" customHeight="1" x14ac:dyDescent="0.25">
      <c r="A83" s="32"/>
      <c r="B83" s="57"/>
      <c r="C83" s="31"/>
      <c r="D83" s="31"/>
      <c r="E83" s="31"/>
      <c r="F83" s="31"/>
      <c r="G83" s="29"/>
    </row>
    <row r="84" spans="1:7" ht="15" customHeight="1" thickBot="1" x14ac:dyDescent="0.3">
      <c r="A84" s="32"/>
      <c r="B84" s="86" t="s">
        <v>48</v>
      </c>
      <c r="C84" s="87"/>
      <c r="D84" s="56"/>
      <c r="E84" s="23"/>
      <c r="F84" s="23"/>
      <c r="G84" s="29"/>
    </row>
    <row r="85" spans="1:7" ht="12" customHeight="1" thickBot="1" x14ac:dyDescent="0.3">
      <c r="A85" s="32"/>
      <c r="B85" s="49" t="s">
        <v>34</v>
      </c>
      <c r="C85" s="24" t="s">
        <v>98</v>
      </c>
      <c r="D85" s="50" t="s">
        <v>49</v>
      </c>
      <c r="E85" s="84" t="s">
        <v>103</v>
      </c>
      <c r="F85" s="85"/>
      <c r="G85" s="29"/>
    </row>
    <row r="86" spans="1:7" ht="12" customHeight="1" x14ac:dyDescent="0.25">
      <c r="A86" s="32"/>
      <c r="B86" s="51" t="s">
        <v>50</v>
      </c>
      <c r="C86" s="25">
        <f>G36</f>
        <v>3556250</v>
      </c>
      <c r="D86" s="74">
        <f>(C86/C92)</f>
        <v>0.47337319851132198</v>
      </c>
      <c r="E86" s="75" t="s">
        <v>100</v>
      </c>
      <c r="F86" s="76">
        <v>0.9</v>
      </c>
      <c r="G86" s="29"/>
    </row>
    <row r="87" spans="1:7" ht="12" customHeight="1" x14ac:dyDescent="0.25">
      <c r="A87" s="32"/>
      <c r="B87" s="51" t="s">
        <v>51</v>
      </c>
      <c r="C87" s="25">
        <f>G41</f>
        <v>0</v>
      </c>
      <c r="D87" s="74">
        <v>0</v>
      </c>
      <c r="E87" s="77" t="s">
        <v>102</v>
      </c>
      <c r="F87" s="78">
        <v>0.9</v>
      </c>
      <c r="G87" s="29"/>
    </row>
    <row r="88" spans="1:7" ht="12" customHeight="1" thickBot="1" x14ac:dyDescent="0.3">
      <c r="A88" s="32"/>
      <c r="B88" s="51" t="s">
        <v>52</v>
      </c>
      <c r="C88" s="25">
        <f>G46</f>
        <v>0</v>
      </c>
      <c r="D88" s="74">
        <f>(C88/C92)</f>
        <v>0</v>
      </c>
      <c r="E88" s="79" t="s">
        <v>101</v>
      </c>
      <c r="F88" s="80">
        <v>0.8</v>
      </c>
      <c r="G88" s="29"/>
    </row>
    <row r="89" spans="1:7" ht="12" customHeight="1" x14ac:dyDescent="0.25">
      <c r="A89" s="32"/>
      <c r="B89" s="51" t="s">
        <v>28</v>
      </c>
      <c r="C89" s="25">
        <f>G59</f>
        <v>3132580</v>
      </c>
      <c r="D89" s="52">
        <f>(C89/C92)</f>
        <v>0.41697839414906068</v>
      </c>
      <c r="E89" s="23"/>
      <c r="F89" s="23"/>
      <c r="G89" s="29"/>
    </row>
    <row r="90" spans="1:7" ht="12" customHeight="1" x14ac:dyDescent="0.25">
      <c r="A90" s="32"/>
      <c r="B90" s="51" t="s">
        <v>53</v>
      </c>
      <c r="C90" s="26">
        <f>G67</f>
        <v>466000</v>
      </c>
      <c r="D90" s="52">
        <f>(C90/C92)</f>
        <v>6.2029359720569714E-2</v>
      </c>
      <c r="E90" s="28"/>
      <c r="F90" s="28"/>
      <c r="G90" s="29"/>
    </row>
    <row r="91" spans="1:7" ht="12" customHeight="1" x14ac:dyDescent="0.25">
      <c r="A91" s="32"/>
      <c r="B91" s="51" t="s">
        <v>54</v>
      </c>
      <c r="C91" s="26">
        <f>G70</f>
        <v>357741.5</v>
      </c>
      <c r="D91" s="52">
        <f>(C91/C92)</f>
        <v>4.7619047619047616E-2</v>
      </c>
      <c r="E91" s="28"/>
      <c r="F91" s="28"/>
      <c r="G91" s="29"/>
    </row>
    <row r="92" spans="1:7" ht="12.75" customHeight="1" thickBot="1" x14ac:dyDescent="0.3">
      <c r="A92" s="32"/>
      <c r="B92" s="53" t="s">
        <v>55</v>
      </c>
      <c r="C92" s="54">
        <f>SUM(C86:C91)</f>
        <v>7512571.5</v>
      </c>
      <c r="D92" s="55">
        <f>SUM(D86:D91)</f>
        <v>1</v>
      </c>
      <c r="E92" s="28"/>
      <c r="F92" s="28"/>
      <c r="G92" s="29"/>
    </row>
    <row r="93" spans="1:7" ht="12" customHeight="1" x14ac:dyDescent="0.25">
      <c r="A93" s="32"/>
      <c r="B93" s="47"/>
      <c r="C93" s="34"/>
      <c r="D93" s="34"/>
      <c r="E93" s="34"/>
      <c r="F93" s="34"/>
      <c r="G93" s="29"/>
    </row>
    <row r="94" spans="1:7" ht="12.75" customHeight="1" x14ac:dyDescent="0.25">
      <c r="A94" s="32"/>
      <c r="B94" s="48"/>
      <c r="C94" s="34"/>
      <c r="D94" s="34"/>
      <c r="E94" s="34"/>
      <c r="F94" s="34"/>
      <c r="G94" s="29"/>
    </row>
    <row r="95" spans="1:7" ht="12" customHeight="1" thickBot="1" x14ac:dyDescent="0.3">
      <c r="A95" s="22"/>
      <c r="B95" s="68"/>
      <c r="C95" s="69" t="s">
        <v>99</v>
      </c>
      <c r="D95" s="70"/>
      <c r="E95" s="71"/>
      <c r="F95" s="27"/>
      <c r="G95" s="29"/>
    </row>
    <row r="96" spans="1:7" ht="12" customHeight="1" x14ac:dyDescent="0.25">
      <c r="A96" s="32"/>
      <c r="B96" s="72" t="s">
        <v>120</v>
      </c>
      <c r="C96" s="73">
        <v>18000</v>
      </c>
      <c r="D96" s="81">
        <v>20000</v>
      </c>
      <c r="E96" s="133">
        <v>22000</v>
      </c>
      <c r="F96" s="67"/>
      <c r="G96" s="30"/>
    </row>
    <row r="97" spans="1:7" ht="12.75" customHeight="1" thickBot="1" x14ac:dyDescent="0.3">
      <c r="A97" s="32"/>
      <c r="B97" s="53" t="s">
        <v>121</v>
      </c>
      <c r="C97" s="54">
        <f>(G71/C96)</f>
        <v>417.36508333333336</v>
      </c>
      <c r="D97" s="54">
        <f>(G71/D96)</f>
        <v>375.62857500000001</v>
      </c>
      <c r="E97" s="54">
        <f>(G71/E96)</f>
        <v>341.48052272727273</v>
      </c>
      <c r="F97" s="67"/>
      <c r="G97" s="30"/>
    </row>
    <row r="98" spans="1:7" ht="15.6" customHeight="1" x14ac:dyDescent="0.25">
      <c r="A98" s="32"/>
      <c r="B98" s="58" t="s">
        <v>56</v>
      </c>
      <c r="C98" s="31"/>
      <c r="D98" s="31"/>
      <c r="E98" s="31"/>
      <c r="F98" s="31"/>
      <c r="G98" s="31"/>
    </row>
  </sheetData>
  <mergeCells count="10">
    <mergeCell ref="E9:F9"/>
    <mergeCell ref="E14:F14"/>
    <mergeCell ref="E15:F15"/>
    <mergeCell ref="B17:G17"/>
    <mergeCell ref="E85:F85"/>
    <mergeCell ref="B84:C84"/>
    <mergeCell ref="E13:F13"/>
    <mergeCell ref="E11:F11"/>
    <mergeCell ref="E10:F10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2023-02-08T13:52:00Z</dcterms:modified>
</cp:coreProperties>
</file>