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Bovino engorda" sheetId="1" r:id="rId1"/>
    <sheet name="Al 22.02.2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40" i="2" l="1"/>
  <c r="G40" i="2" s="1"/>
  <c r="F41" i="2"/>
  <c r="G41" i="2" s="1"/>
  <c r="F42" i="2"/>
  <c r="G42" i="2" s="1"/>
  <c r="F43" i="2"/>
  <c r="G43" i="2" s="1"/>
  <c r="G39" i="2"/>
  <c r="C69" i="2"/>
  <c r="G48" i="2"/>
  <c r="G49" i="2" s="1"/>
  <c r="C72" i="2" s="1"/>
  <c r="G35" i="2"/>
  <c r="C70" i="2" s="1"/>
  <c r="G24" i="2"/>
  <c r="G25" i="2" s="1"/>
  <c r="G23" i="2"/>
  <c r="G22" i="2"/>
  <c r="G21" i="2"/>
  <c r="G12" i="2"/>
  <c r="G54" i="2" s="1"/>
  <c r="G44" i="2" l="1"/>
  <c r="C71" i="2" s="1"/>
  <c r="C68" i="2"/>
  <c r="G51" i="2" l="1"/>
  <c r="G52" i="2" s="1"/>
  <c r="G53" i="2" s="1"/>
  <c r="C70" i="1"/>
  <c r="C69" i="1"/>
  <c r="G48" i="1"/>
  <c r="G43" i="1"/>
  <c r="G42" i="1"/>
  <c r="G41" i="1"/>
  <c r="G40" i="1"/>
  <c r="G39" i="1"/>
  <c r="G24" i="1"/>
  <c r="G23" i="1"/>
  <c r="G22" i="1"/>
  <c r="G12" i="1"/>
  <c r="C73" i="2" l="1"/>
  <c r="C74" i="2" s="1"/>
  <c r="D73" i="2" s="1"/>
  <c r="E79" i="2"/>
  <c r="D79" i="2"/>
  <c r="C79" i="2"/>
  <c r="G55" i="2"/>
  <c r="G49" i="1"/>
  <c r="C72" i="1" s="1"/>
  <c r="G54" i="1"/>
  <c r="D71" i="2" l="1"/>
  <c r="D70" i="2"/>
  <c r="D72" i="2"/>
  <c r="D68" i="2"/>
  <c r="G44" i="1"/>
  <c r="C71" i="1" s="1"/>
  <c r="G35" i="1"/>
  <c r="D74" i="2" l="1"/>
  <c r="G21" i="1"/>
  <c r="G25" i="1"/>
  <c r="C68" i="1" s="1"/>
  <c r="G51" i="1" l="1"/>
  <c r="G52" i="1" s="1"/>
  <c r="C73" i="1" l="1"/>
  <c r="G53" i="1"/>
  <c r="G55" i="1" l="1"/>
  <c r="E79" i="1"/>
  <c r="D79" i="1"/>
  <c r="C79" i="1"/>
  <c r="C74" i="1"/>
  <c r="D73" i="1" s="1"/>
  <c r="D70" i="1" l="1"/>
  <c r="D72" i="1"/>
  <c r="D71" i="1"/>
  <c r="D68" i="1"/>
  <c r="D74" i="1" l="1"/>
</calcChain>
</file>

<file path=xl/sharedStrings.xml><?xml version="1.0" encoding="utf-8"?>
<sst xmlns="http://schemas.openxmlformats.org/spreadsheetml/2006/main" count="244" uniqueCount="96">
  <si>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</si>
  <si>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</si>
  <si>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</si>
  <si>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</si>
  <si>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</si>
  <si>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</si>
  <si>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</si>
  <si>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</si>
  <si>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</si>
  <si>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</si>
  <si>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</si>
  <si>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</si>
  <si>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</si>
  <si>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</si>
  <si>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</si>
  <si>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</si>
  <si>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</si>
  <si>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</si>
  <si>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</si>
  <si>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</si>
  <si>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</si>
  <si>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</si>
  <si>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</si>
  <si>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</si>
  <si>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</si>
  <si>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</si>
  <si>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</si>
  <si>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</si>
  <si>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</si>
  <si>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</si>
  <si>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</si>
  <si>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</si>
  <si>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</si>
  <si>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</si>
  <si>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</si>
  <si>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</si>
  <si>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</si>
  <si>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</si>
  <si>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</si>
  <si>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</si>
  <si>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</si>
  <si>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</si>
  <si>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</si>
  <si>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</si>
  <si>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</si>
  <si>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</si>
  <si>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</si>
  <si>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</si>
  <si>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</si>
  <si>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</si>
  <si>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</si>
  <si>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</si>
  <si>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</si>
  <si>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</si>
  <si>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</si>
  <si>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VACA ENGORDA</t>
  </si>
  <si>
    <t>MEDIO</t>
  </si>
  <si>
    <t>PRECIO ESPERADO ($/animal)</t>
  </si>
  <si>
    <t>VALPARAISO</t>
  </si>
  <si>
    <t>INGRESO ESPERADO, CON IVA ($)</t>
  </si>
  <si>
    <t>ÁREA</t>
  </si>
  <si>
    <t>CASABLANCA</t>
  </si>
  <si>
    <t>DESTINO PRODUCCIÓN</t>
  </si>
  <si>
    <t>MERCADO INTERNO (Intermediario)</t>
  </si>
  <si>
    <t>CASABLANCA ALGARROBO</t>
  </si>
  <si>
    <t>ANUAL</t>
  </si>
  <si>
    <t>EMERGENCIA, Sequia</t>
  </si>
  <si>
    <t>BOVINO ENGORDA</t>
  </si>
  <si>
    <t>RENDIMIENTO (CABEZAS/Há.)</t>
  </si>
  <si>
    <t>Alimentación</t>
  </si>
  <si>
    <t>Mar y Abri</t>
  </si>
  <si>
    <t>Desparasitación / vacunación</t>
  </si>
  <si>
    <t>Mar-Sep</t>
  </si>
  <si>
    <t>Rodeo de ganado</t>
  </si>
  <si>
    <t>Ene-Dic</t>
  </si>
  <si>
    <t>Destete</t>
  </si>
  <si>
    <t>Mar</t>
  </si>
  <si>
    <t>Antiparasitario</t>
  </si>
  <si>
    <t>Cc.</t>
  </si>
  <si>
    <t>Mar y Sep</t>
  </si>
  <si>
    <t>Aretes Mosca de os cuernos</t>
  </si>
  <si>
    <t>unidades</t>
  </si>
  <si>
    <t>oct - dic</t>
  </si>
  <si>
    <t>Vacunas</t>
  </si>
  <si>
    <t>dosis</t>
  </si>
  <si>
    <t>Alimentación con subproductos</t>
  </si>
  <si>
    <t>Kg.</t>
  </si>
  <si>
    <t>Mar-Abril</t>
  </si>
  <si>
    <t>Alimentación con heno</t>
  </si>
  <si>
    <t>fardo</t>
  </si>
  <si>
    <t>Mar-Sept</t>
  </si>
  <si>
    <t>traslado feria y costo ingreso</t>
  </si>
  <si>
    <t>marzo</t>
  </si>
  <si>
    <t>Rendimiento (Kg/hà)</t>
  </si>
  <si>
    <t>ESCENARIOS COSTO UNITARIO  (kilo carne)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</si>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</sst>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b/>
      <sz val="7"/>
      <color theme="1"/>
      <name val="Helvetica Neue"/>
      <family val="2"/>
      <scheme val="minor"/>
    </font>
    <font>
      <b/>
      <sz val="7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164" fontId="23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1" fillId="8" borderId="2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5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1" fillId="8" borderId="38" xfId="0" applyNumberFormat="1" applyFont="1" applyFill="1" applyBorder="1" applyAlignment="1">
      <alignment vertical="center"/>
    </xf>
    <xf numFmtId="166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0" fontId="13" fillId="2" borderId="46" xfId="0" applyFont="1" applyFill="1" applyBorder="1" applyAlignment="1"/>
    <xf numFmtId="49" fontId="13" fillId="2" borderId="47" xfId="0" applyNumberFormat="1" applyFont="1" applyFill="1" applyBorder="1" applyAlignment="1">
      <alignment vertical="center"/>
    </xf>
    <xf numFmtId="0" fontId="13" fillId="2" borderId="48" xfId="0" applyFont="1" applyFill="1" applyBorder="1" applyAlignment="1"/>
    <xf numFmtId="49" fontId="13" fillId="2" borderId="49" xfId="0" applyNumberFormat="1" applyFont="1" applyFill="1" applyBorder="1" applyAlignment="1">
      <alignment vertical="center"/>
    </xf>
    <xf numFmtId="0" fontId="13" fillId="2" borderId="50" xfId="0" applyFont="1" applyFill="1" applyBorder="1" applyAlignment="1"/>
    <xf numFmtId="0" fontId="13" fillId="2" borderId="51" xfId="0" applyFont="1" applyFill="1" applyBorder="1" applyAlignment="1"/>
    <xf numFmtId="0" fontId="11" fillId="7" borderId="22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49" fontId="16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166" fontId="11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7" fillId="0" borderId="56" xfId="0" applyFont="1" applyBorder="1" applyAlignment="1">
      <alignment vertical="center" wrapText="1"/>
    </xf>
    <xf numFmtId="0" fontId="17" fillId="10" borderId="5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4" fontId="17" fillId="10" borderId="56" xfId="0" applyNumberFormat="1" applyFont="1" applyFill="1" applyBorder="1" applyAlignment="1">
      <alignment horizontal="right" vertical="center"/>
    </xf>
    <xf numFmtId="0" fontId="17" fillId="0" borderId="56" xfId="0" applyFont="1" applyBorder="1" applyAlignment="1">
      <alignment horizontal="right" vertical="center"/>
    </xf>
    <xf numFmtId="3" fontId="18" fillId="0" borderId="56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3" fontId="19" fillId="0" borderId="56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right" vertical="center" wrapText="1"/>
    </xf>
    <xf numFmtId="0" fontId="17" fillId="0" borderId="22" xfId="0" applyFont="1" applyBorder="1" applyAlignment="1">
      <alignment vertical="center" wrapText="1"/>
    </xf>
    <xf numFmtId="0" fontId="17" fillId="10" borderId="56" xfId="0" applyFont="1" applyFill="1" applyBorder="1" applyAlignment="1">
      <alignment horizontal="right" vertical="center" wrapText="1"/>
    </xf>
    <xf numFmtId="17" fontId="17" fillId="0" borderId="56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3" fontId="17" fillId="0" borderId="56" xfId="0" applyNumberFormat="1" applyFont="1" applyBorder="1" applyAlignment="1">
      <alignment vertical="center"/>
    </xf>
    <xf numFmtId="0" fontId="17" fillId="10" borderId="56" xfId="0" applyFont="1" applyFill="1" applyBorder="1" applyAlignment="1">
      <alignment vertical="center" wrapText="1"/>
    </xf>
    <xf numFmtId="0" fontId="17" fillId="10" borderId="56" xfId="0" applyFont="1" applyFill="1" applyBorder="1" applyAlignment="1">
      <alignment horizontal="center" vertical="center" wrapText="1"/>
    </xf>
    <xf numFmtId="1" fontId="17" fillId="10" borderId="56" xfId="0" applyNumberFormat="1" applyFont="1" applyFill="1" applyBorder="1" applyAlignment="1">
      <alignment horizontal="center" vertical="center" wrapText="1"/>
    </xf>
    <xf numFmtId="3" fontId="17" fillId="10" borderId="56" xfId="0" applyNumberFormat="1" applyFont="1" applyFill="1" applyBorder="1" applyAlignment="1">
      <alignment vertical="center" wrapText="1"/>
    </xf>
    <xf numFmtId="1" fontId="17" fillId="0" borderId="56" xfId="0" applyNumberFormat="1" applyFont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 vertical="center"/>
    </xf>
    <xf numFmtId="4" fontId="17" fillId="0" borderId="56" xfId="0" applyNumberFormat="1" applyFont="1" applyBorder="1" applyAlignment="1">
      <alignment horizontal="center" vertical="center"/>
    </xf>
    <xf numFmtId="0" fontId="20" fillId="7" borderId="22" xfId="0" applyFont="1" applyFill="1" applyBorder="1" applyAlignment="1">
      <alignment vertical="center"/>
    </xf>
    <xf numFmtId="165" fontId="21" fillId="2" borderId="22" xfId="0" applyNumberFormat="1" applyFont="1" applyFill="1" applyBorder="1" applyAlignment="1">
      <alignment vertical="center"/>
    </xf>
    <xf numFmtId="166" fontId="20" fillId="7" borderId="22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17" fillId="0" borderId="56" xfId="0" applyFont="1" applyBorder="1" applyAlignment="1">
      <alignment vertical="center" wrapText="1"/>
    </xf>
    <xf numFmtId="164" fontId="17" fillId="10" borderId="56" xfId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9" fontId="0" fillId="0" borderId="0" xfId="0" applyNumberFormat="1" applyFont="1" applyAlignment="1"/>
    <xf numFmtId="49" fontId="16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0" fontId="17" fillId="0" borderId="57" xfId="0" applyFont="1" applyBorder="1" applyAlignment="1">
      <alignment vertical="center" wrapText="1"/>
    </xf>
    <xf numFmtId="0" fontId="17" fillId="0" borderId="58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7" fillId="0" borderId="57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zoomScale="120" zoomScaleNormal="120" workbookViewId="0">
      <selection activeCell="G76" sqref="G7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56" t="s">
        <v>68</v>
      </c>
      <c r="F9" s="157"/>
      <c r="G9" s="9">
        <v>10</v>
      </c>
    </row>
    <row r="10" spans="1:7" ht="18" customHeight="1">
      <c r="A10" s="5"/>
      <c r="B10" s="120" t="s">
        <v>1</v>
      </c>
      <c r="C10" s="121" t="s">
        <v>55</v>
      </c>
      <c r="D10" s="122"/>
      <c r="E10" s="155" t="s">
        <v>2</v>
      </c>
      <c r="F10" s="155"/>
      <c r="G10" s="123">
        <v>44593</v>
      </c>
    </row>
    <row r="11" spans="1:7" ht="18" customHeight="1">
      <c r="A11" s="5"/>
      <c r="B11" s="120" t="s">
        <v>3</v>
      </c>
      <c r="C11" s="124" t="s">
        <v>56</v>
      </c>
      <c r="D11" s="122"/>
      <c r="E11" s="155" t="s">
        <v>57</v>
      </c>
      <c r="F11" s="155"/>
      <c r="G11" s="125">
        <v>410000</v>
      </c>
    </row>
    <row r="12" spans="1:7" ht="18" customHeight="1">
      <c r="A12" s="5"/>
      <c r="B12" s="120" t="s">
        <v>4</v>
      </c>
      <c r="C12" s="124" t="s">
        <v>58</v>
      </c>
      <c r="D12" s="126"/>
      <c r="E12" s="153" t="s">
        <v>59</v>
      </c>
      <c r="F12" s="154"/>
      <c r="G12" s="127">
        <f>+G11*G9</f>
        <v>4100000</v>
      </c>
    </row>
    <row r="13" spans="1:7" ht="18" customHeight="1">
      <c r="A13" s="5"/>
      <c r="B13" s="120" t="s">
        <v>60</v>
      </c>
      <c r="C13" s="128" t="s">
        <v>61</v>
      </c>
      <c r="D13" s="129"/>
      <c r="E13" s="153" t="s">
        <v>62</v>
      </c>
      <c r="F13" s="154"/>
      <c r="G13" s="128" t="s">
        <v>63</v>
      </c>
    </row>
    <row r="14" spans="1:7" ht="18" customHeight="1">
      <c r="A14" s="5"/>
      <c r="B14" s="120" t="s">
        <v>5</v>
      </c>
      <c r="C14" s="128" t="s">
        <v>64</v>
      </c>
      <c r="D14" s="129"/>
      <c r="E14" s="153" t="s">
        <v>6</v>
      </c>
      <c r="F14" s="154"/>
      <c r="G14" s="130" t="s">
        <v>65</v>
      </c>
    </row>
    <row r="15" spans="1:7" ht="18" customHeight="1">
      <c r="A15" s="5"/>
      <c r="B15" s="120" t="s">
        <v>7</v>
      </c>
      <c r="C15" s="131">
        <v>44593</v>
      </c>
      <c r="D15" s="126"/>
      <c r="E15" s="158" t="s">
        <v>8</v>
      </c>
      <c r="F15" s="159"/>
      <c r="G15" s="130" t="s">
        <v>66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12" ht="12" customHeight="1">
      <c r="A17" s="18"/>
      <c r="B17" s="160" t="s">
        <v>9</v>
      </c>
      <c r="C17" s="161"/>
      <c r="D17" s="161"/>
      <c r="E17" s="161"/>
      <c r="F17" s="161"/>
      <c r="G17" s="161"/>
    </row>
    <row r="18" spans="1:12" ht="12" customHeight="1">
      <c r="A18" s="2"/>
      <c r="B18" s="19"/>
      <c r="C18" s="20"/>
      <c r="D18" s="20"/>
      <c r="E18" s="20"/>
      <c r="F18" s="21"/>
      <c r="G18" s="21"/>
    </row>
    <row r="19" spans="1:12" ht="12" customHeight="1">
      <c r="A19" s="5"/>
      <c r="B19" s="22" t="s">
        <v>10</v>
      </c>
      <c r="C19" s="23"/>
      <c r="D19" s="24"/>
      <c r="E19" s="24"/>
      <c r="F19" s="24"/>
      <c r="G19" s="24"/>
    </row>
    <row r="20" spans="1:12" ht="24" customHeight="1">
      <c r="A20" s="18"/>
      <c r="B20" s="25" t="s">
        <v>11</v>
      </c>
      <c r="C20" s="25" t="s">
        <v>12</v>
      </c>
      <c r="D20" s="25" t="s">
        <v>13</v>
      </c>
      <c r="E20" s="25" t="s">
        <v>14</v>
      </c>
      <c r="F20" s="25" t="s">
        <v>15</v>
      </c>
      <c r="G20" s="25" t="s">
        <v>16</v>
      </c>
    </row>
    <row r="21" spans="1:12" ht="12.75" customHeight="1">
      <c r="A21" s="18"/>
      <c r="B21" s="132" t="s">
        <v>69</v>
      </c>
      <c r="C21" s="133" t="s">
        <v>17</v>
      </c>
      <c r="D21" s="133">
        <v>15</v>
      </c>
      <c r="E21" s="134" t="s">
        <v>70</v>
      </c>
      <c r="F21" s="135">
        <v>33600</v>
      </c>
      <c r="G21" s="135">
        <f>+F21*D21</f>
        <v>504000</v>
      </c>
      <c r="H21" s="150">
        <v>0.2</v>
      </c>
      <c r="L21" s="149"/>
    </row>
    <row r="22" spans="1:12" ht="19.899999999999999" customHeight="1">
      <c r="A22" s="18"/>
      <c r="B22" s="132" t="s">
        <v>71</v>
      </c>
      <c r="C22" s="133" t="s">
        <v>17</v>
      </c>
      <c r="D22" s="133">
        <v>2</v>
      </c>
      <c r="E22" s="134" t="s">
        <v>72</v>
      </c>
      <c r="F22" s="135">
        <v>33600</v>
      </c>
      <c r="G22" s="135">
        <f>+F22*D22</f>
        <v>67200</v>
      </c>
    </row>
    <row r="23" spans="1:12" ht="20.45" customHeight="1">
      <c r="A23" s="18"/>
      <c r="B23" s="132" t="s">
        <v>73</v>
      </c>
      <c r="C23" s="133" t="s">
        <v>17</v>
      </c>
      <c r="D23" s="133">
        <v>5</v>
      </c>
      <c r="E23" s="134" t="s">
        <v>74</v>
      </c>
      <c r="F23" s="135">
        <v>33600</v>
      </c>
      <c r="G23" s="135">
        <f>+F23*D23</f>
        <v>168000</v>
      </c>
    </row>
    <row r="24" spans="1:12" ht="12.75" customHeight="1">
      <c r="A24" s="18"/>
      <c r="B24" s="132" t="s">
        <v>75</v>
      </c>
      <c r="C24" s="133" t="s">
        <v>17</v>
      </c>
      <c r="D24" s="133">
        <v>1</v>
      </c>
      <c r="E24" s="134" t="s">
        <v>76</v>
      </c>
      <c r="F24" s="135">
        <v>24000</v>
      </c>
      <c r="G24" s="135">
        <f>+F24*D24</f>
        <v>24000</v>
      </c>
    </row>
    <row r="25" spans="1:12" ht="12.75" customHeight="1">
      <c r="A25" s="18"/>
      <c r="B25" s="28" t="s">
        <v>18</v>
      </c>
      <c r="C25" s="29"/>
      <c r="D25" s="29"/>
      <c r="E25" s="29"/>
      <c r="F25" s="30"/>
      <c r="G25" s="31">
        <f>SUM(G21:G24)</f>
        <v>763200</v>
      </c>
    </row>
    <row r="26" spans="1:12" ht="12" customHeight="1">
      <c r="A26" s="2"/>
      <c r="B26" s="19"/>
      <c r="C26" s="21"/>
      <c r="D26" s="21"/>
      <c r="E26" s="21"/>
      <c r="F26" s="32"/>
      <c r="G26" s="32"/>
    </row>
    <row r="27" spans="1:12" ht="12" customHeight="1">
      <c r="A27" s="5"/>
      <c r="B27" s="33" t="s">
        <v>19</v>
      </c>
      <c r="C27" s="34"/>
      <c r="D27" s="35"/>
      <c r="E27" s="35"/>
      <c r="F27" s="36"/>
      <c r="G27" s="36"/>
    </row>
    <row r="28" spans="1:12" ht="24" customHeight="1">
      <c r="A28" s="5"/>
      <c r="B28" s="37" t="s">
        <v>11</v>
      </c>
      <c r="C28" s="38" t="s">
        <v>12</v>
      </c>
      <c r="D28" s="38" t="s">
        <v>13</v>
      </c>
      <c r="E28" s="37" t="s">
        <v>14</v>
      </c>
      <c r="F28" s="38" t="s">
        <v>15</v>
      </c>
      <c r="G28" s="37" t="s">
        <v>16</v>
      </c>
    </row>
    <row r="29" spans="1:12" ht="12" customHeight="1">
      <c r="A29" s="5"/>
      <c r="B29" s="39"/>
      <c r="C29" s="40" t="s">
        <v>54</v>
      </c>
      <c r="D29" s="40"/>
      <c r="E29" s="40"/>
      <c r="F29" s="39"/>
      <c r="G29" s="39"/>
    </row>
    <row r="30" spans="1:12" ht="12" customHeight="1">
      <c r="A30" s="5"/>
      <c r="B30" s="41" t="s">
        <v>20</v>
      </c>
      <c r="C30" s="42"/>
      <c r="D30" s="42"/>
      <c r="E30" s="42"/>
      <c r="F30" s="43"/>
      <c r="G30" s="146"/>
    </row>
    <row r="31" spans="1:12" ht="12" customHeight="1">
      <c r="A31" s="2"/>
      <c r="B31" s="44"/>
      <c r="C31" s="45"/>
      <c r="D31" s="45"/>
      <c r="E31" s="45"/>
      <c r="F31" s="46"/>
      <c r="G31" s="46"/>
    </row>
    <row r="32" spans="1:12" ht="12" customHeight="1">
      <c r="A32" s="5"/>
      <c r="B32" s="33" t="s">
        <v>21</v>
      </c>
      <c r="C32" s="34"/>
      <c r="D32" s="35"/>
      <c r="E32" s="35"/>
      <c r="F32" s="36"/>
      <c r="G32" s="36"/>
    </row>
    <row r="33" spans="1:10" ht="24" customHeight="1">
      <c r="A33" s="5"/>
      <c r="B33" s="47" t="s">
        <v>11</v>
      </c>
      <c r="C33" s="47" t="s">
        <v>12</v>
      </c>
      <c r="D33" s="47" t="s">
        <v>13</v>
      </c>
      <c r="E33" s="47" t="s">
        <v>14</v>
      </c>
      <c r="F33" s="48" t="s">
        <v>15</v>
      </c>
      <c r="G33" s="47" t="s">
        <v>16</v>
      </c>
    </row>
    <row r="34" spans="1:10" ht="12.75" customHeight="1">
      <c r="A34" s="18"/>
      <c r="B34" s="10"/>
      <c r="C34" s="26"/>
      <c r="D34" s="27"/>
      <c r="E34" s="11"/>
      <c r="F34" s="12"/>
      <c r="G34" s="12"/>
    </row>
    <row r="35" spans="1:10" ht="12.75" customHeight="1">
      <c r="A35" s="5"/>
      <c r="B35" s="49" t="s">
        <v>22</v>
      </c>
      <c r="C35" s="50"/>
      <c r="D35" s="50"/>
      <c r="E35" s="50"/>
      <c r="F35" s="51"/>
      <c r="G35" s="52">
        <f>SUM(G34:G34)</f>
        <v>0</v>
      </c>
    </row>
    <row r="36" spans="1:10" ht="12" customHeight="1">
      <c r="A36" s="2"/>
      <c r="B36" s="44"/>
      <c r="C36" s="45"/>
      <c r="D36" s="45"/>
      <c r="E36" s="45"/>
      <c r="F36" s="46"/>
      <c r="G36" s="46"/>
    </row>
    <row r="37" spans="1:10" ht="12" customHeight="1">
      <c r="A37" s="5"/>
      <c r="B37" s="33" t="s">
        <v>23</v>
      </c>
      <c r="C37" s="34"/>
      <c r="D37" s="35"/>
      <c r="E37" s="35"/>
      <c r="F37" s="36"/>
      <c r="G37" s="36"/>
    </row>
    <row r="38" spans="1:10" ht="24" customHeight="1">
      <c r="A38" s="5"/>
      <c r="B38" s="48" t="s">
        <v>24</v>
      </c>
      <c r="C38" s="48" t="s">
        <v>25</v>
      </c>
      <c r="D38" s="48" t="s">
        <v>26</v>
      </c>
      <c r="E38" s="48" t="s">
        <v>14</v>
      </c>
      <c r="F38" s="48" t="s">
        <v>15</v>
      </c>
      <c r="G38" s="48" t="s">
        <v>16</v>
      </c>
      <c r="J38" s="119"/>
    </row>
    <row r="39" spans="1:10" ht="17.25" customHeight="1">
      <c r="A39" s="18"/>
      <c r="B39" s="136" t="s">
        <v>77</v>
      </c>
      <c r="C39" s="137" t="s">
        <v>78</v>
      </c>
      <c r="D39" s="138">
        <v>100</v>
      </c>
      <c r="E39" s="134" t="s">
        <v>79</v>
      </c>
      <c r="F39" s="130">
        <v>119</v>
      </c>
      <c r="G39" s="139">
        <f>+F39*D39</f>
        <v>11900</v>
      </c>
      <c r="H39" s="150">
        <v>0.25</v>
      </c>
      <c r="J39" s="119"/>
    </row>
    <row r="40" spans="1:10" ht="17.25" customHeight="1">
      <c r="A40" s="18"/>
      <c r="B40" s="136" t="s">
        <v>80</v>
      </c>
      <c r="C40" s="137" t="s">
        <v>81</v>
      </c>
      <c r="D40" s="138">
        <v>10</v>
      </c>
      <c r="E40" s="134" t="s">
        <v>82</v>
      </c>
      <c r="F40" s="130">
        <v>2312</v>
      </c>
      <c r="G40" s="139">
        <f>+F40*D40</f>
        <v>23120</v>
      </c>
      <c r="J40" s="119"/>
    </row>
    <row r="41" spans="1:10" ht="17.25" customHeight="1">
      <c r="A41" s="18"/>
      <c r="B41" s="132" t="s">
        <v>83</v>
      </c>
      <c r="C41" s="133" t="s">
        <v>84</v>
      </c>
      <c r="D41" s="140">
        <v>20</v>
      </c>
      <c r="E41" s="134" t="s">
        <v>79</v>
      </c>
      <c r="F41" s="135">
        <v>500</v>
      </c>
      <c r="G41" s="135">
        <f>+F41*D41</f>
        <v>10000</v>
      </c>
      <c r="J41" s="119"/>
    </row>
    <row r="42" spans="1:10" ht="17.25" customHeight="1">
      <c r="A42" s="18"/>
      <c r="B42" s="132" t="s">
        <v>85</v>
      </c>
      <c r="C42" s="133" t="s">
        <v>86</v>
      </c>
      <c r="D42" s="140">
        <v>1500</v>
      </c>
      <c r="E42" s="133" t="s">
        <v>87</v>
      </c>
      <c r="F42" s="135">
        <v>88</v>
      </c>
      <c r="G42" s="135">
        <f>+F42*D42</f>
        <v>132000</v>
      </c>
      <c r="J42" s="119"/>
    </row>
    <row r="43" spans="1:10" ht="17.25" customHeight="1">
      <c r="A43" s="18"/>
      <c r="B43" s="132" t="s">
        <v>88</v>
      </c>
      <c r="C43" s="133" t="s">
        <v>89</v>
      </c>
      <c r="D43" s="140">
        <v>250</v>
      </c>
      <c r="E43" s="133" t="s">
        <v>90</v>
      </c>
      <c r="F43" s="135">
        <v>8125</v>
      </c>
      <c r="G43" s="135">
        <f>+F43*D43</f>
        <v>2031250</v>
      </c>
      <c r="J43" s="119"/>
    </row>
    <row r="44" spans="1:10" ht="13.5" customHeight="1">
      <c r="A44" s="5"/>
      <c r="B44" s="53" t="s">
        <v>27</v>
      </c>
      <c r="C44" s="54"/>
      <c r="D44" s="54"/>
      <c r="E44" s="54"/>
      <c r="F44" s="55"/>
      <c r="G44" s="56">
        <f>SUM(G39:G43)</f>
        <v>2208270</v>
      </c>
    </row>
    <row r="45" spans="1:10" ht="12" customHeight="1">
      <c r="A45" s="2"/>
      <c r="B45" s="44"/>
      <c r="C45" s="45"/>
      <c r="D45" s="45"/>
      <c r="E45" s="57"/>
      <c r="F45" s="46"/>
      <c r="G45" s="46"/>
    </row>
    <row r="46" spans="1:10" ht="12" customHeight="1">
      <c r="A46" s="5"/>
      <c r="B46" s="33" t="s">
        <v>28</v>
      </c>
      <c r="C46" s="34"/>
      <c r="D46" s="35"/>
      <c r="E46" s="35"/>
      <c r="F46" s="36"/>
      <c r="G46" s="36"/>
    </row>
    <row r="47" spans="1:10" ht="24" customHeight="1">
      <c r="A47" s="5"/>
      <c r="B47" s="47" t="s">
        <v>29</v>
      </c>
      <c r="C47" s="48" t="s">
        <v>25</v>
      </c>
      <c r="D47" s="48" t="s">
        <v>26</v>
      </c>
      <c r="E47" s="47" t="s">
        <v>14</v>
      </c>
      <c r="F47" s="48" t="s">
        <v>15</v>
      </c>
      <c r="G47" s="47" t="s">
        <v>16</v>
      </c>
    </row>
    <row r="48" spans="1:10" ht="12.75" customHeight="1">
      <c r="A48" s="18"/>
      <c r="B48" s="132" t="s">
        <v>91</v>
      </c>
      <c r="C48" s="133">
        <v>1</v>
      </c>
      <c r="D48" s="141">
        <v>1</v>
      </c>
      <c r="E48" s="142" t="s">
        <v>92</v>
      </c>
      <c r="F48" s="135">
        <v>280000</v>
      </c>
      <c r="G48" s="135">
        <f>+F48*D48</f>
        <v>280000</v>
      </c>
    </row>
    <row r="49" spans="1:7" ht="13.5" customHeight="1">
      <c r="A49" s="5"/>
      <c r="B49" s="58" t="s">
        <v>30</v>
      </c>
      <c r="C49" s="59"/>
      <c r="D49" s="59"/>
      <c r="E49" s="59"/>
      <c r="F49" s="60"/>
      <c r="G49" s="61">
        <f>SUM(G48)</f>
        <v>280000</v>
      </c>
    </row>
    <row r="50" spans="1:7" ht="12" customHeight="1">
      <c r="A50" s="2"/>
      <c r="B50" s="78"/>
      <c r="C50" s="78"/>
      <c r="D50" s="78"/>
      <c r="E50" s="78"/>
      <c r="F50" s="79"/>
      <c r="G50" s="79"/>
    </row>
    <row r="51" spans="1:7" ht="12" customHeight="1">
      <c r="A51" s="75"/>
      <c r="B51" s="80" t="s">
        <v>31</v>
      </c>
      <c r="C51" s="81"/>
      <c r="D51" s="81"/>
      <c r="E51" s="81"/>
      <c r="F51" s="81"/>
      <c r="G51" s="82">
        <f>+G25+G30+G35+G44+G49</f>
        <v>3251470</v>
      </c>
    </row>
    <row r="52" spans="1:7" ht="12" customHeight="1">
      <c r="A52" s="75"/>
      <c r="B52" s="83" t="s">
        <v>32</v>
      </c>
      <c r="C52" s="63"/>
      <c r="D52" s="63"/>
      <c r="E52" s="63"/>
      <c r="F52" s="63"/>
      <c r="G52" s="84">
        <f>G51*0.05</f>
        <v>162573.5</v>
      </c>
    </row>
    <row r="53" spans="1:7" ht="12" customHeight="1">
      <c r="A53" s="75"/>
      <c r="B53" s="85" t="s">
        <v>33</v>
      </c>
      <c r="C53" s="62"/>
      <c r="D53" s="62"/>
      <c r="E53" s="62"/>
      <c r="F53" s="62"/>
      <c r="G53" s="86">
        <f>G52+G51</f>
        <v>3414043.5</v>
      </c>
    </row>
    <row r="54" spans="1:7" ht="12" customHeight="1">
      <c r="A54" s="75"/>
      <c r="B54" s="83" t="s">
        <v>34</v>
      </c>
      <c r="C54" s="63"/>
      <c r="D54" s="63"/>
      <c r="E54" s="63"/>
      <c r="F54" s="63"/>
      <c r="G54" s="84">
        <f>G12</f>
        <v>4100000</v>
      </c>
    </row>
    <row r="55" spans="1:7" ht="12" customHeight="1">
      <c r="A55" s="75"/>
      <c r="B55" s="87" t="s">
        <v>35</v>
      </c>
      <c r="C55" s="88"/>
      <c r="D55" s="88"/>
      <c r="E55" s="88"/>
      <c r="F55" s="88"/>
      <c r="G55" s="89">
        <f>G54-G53</f>
        <v>685956.5</v>
      </c>
    </row>
    <row r="56" spans="1:7" ht="12" customHeight="1">
      <c r="A56" s="75"/>
      <c r="B56" s="76" t="s">
        <v>36</v>
      </c>
      <c r="C56" s="77"/>
      <c r="D56" s="77"/>
      <c r="E56" s="77"/>
      <c r="F56" s="77"/>
      <c r="G56" s="72"/>
    </row>
    <row r="57" spans="1:7" ht="12.75" customHeight="1" thickBot="1">
      <c r="A57" s="75"/>
      <c r="B57" s="90"/>
      <c r="C57" s="77"/>
      <c r="D57" s="77"/>
      <c r="E57" s="77"/>
      <c r="F57" s="77"/>
      <c r="G57" s="72"/>
    </row>
    <row r="58" spans="1:7" ht="12" customHeight="1">
      <c r="A58" s="75"/>
      <c r="B58" s="102" t="s">
        <v>37</v>
      </c>
      <c r="C58" s="103"/>
      <c r="D58" s="103"/>
      <c r="E58" s="103"/>
      <c r="F58" s="104"/>
      <c r="G58" s="72"/>
    </row>
    <row r="59" spans="1:7" ht="12" customHeight="1">
      <c r="A59" s="75"/>
      <c r="B59" s="105" t="s">
        <v>38</v>
      </c>
      <c r="C59" s="74"/>
      <c r="D59" s="74"/>
      <c r="E59" s="74"/>
      <c r="F59" s="106"/>
      <c r="G59" s="72"/>
    </row>
    <row r="60" spans="1:7" ht="12" customHeight="1">
      <c r="A60" s="75"/>
      <c r="B60" s="105" t="s">
        <v>39</v>
      </c>
      <c r="C60" s="74"/>
      <c r="D60" s="74"/>
      <c r="E60" s="74"/>
      <c r="F60" s="106"/>
      <c r="G60" s="72"/>
    </row>
    <row r="61" spans="1:7" ht="12" customHeight="1">
      <c r="A61" s="75"/>
      <c r="B61" s="105" t="s">
        <v>40</v>
      </c>
      <c r="C61" s="74"/>
      <c r="D61" s="74"/>
      <c r="E61" s="74"/>
      <c r="F61" s="106"/>
      <c r="G61" s="72"/>
    </row>
    <row r="62" spans="1:7" ht="12" customHeight="1">
      <c r="A62" s="75"/>
      <c r="B62" s="105" t="s">
        <v>41</v>
      </c>
      <c r="C62" s="74"/>
      <c r="D62" s="74"/>
      <c r="E62" s="74"/>
      <c r="F62" s="106"/>
      <c r="G62" s="72"/>
    </row>
    <row r="63" spans="1:7" ht="12" customHeight="1">
      <c r="A63" s="75"/>
      <c r="B63" s="105" t="s">
        <v>42</v>
      </c>
      <c r="C63" s="74"/>
      <c r="D63" s="74"/>
      <c r="E63" s="74"/>
      <c r="F63" s="106"/>
      <c r="G63" s="72"/>
    </row>
    <row r="64" spans="1:7" ht="12.75" customHeight="1" thickBot="1">
      <c r="A64" s="75"/>
      <c r="B64" s="107" t="s">
        <v>43</v>
      </c>
      <c r="C64" s="108"/>
      <c r="D64" s="108"/>
      <c r="E64" s="108"/>
      <c r="F64" s="109"/>
      <c r="G64" s="72"/>
    </row>
    <row r="65" spans="1:7" ht="12.75" customHeight="1">
      <c r="A65" s="75"/>
      <c r="B65" s="100"/>
      <c r="C65" s="74"/>
      <c r="D65" s="74"/>
      <c r="E65" s="74"/>
      <c r="F65" s="74"/>
      <c r="G65" s="72"/>
    </row>
    <row r="66" spans="1:7" ht="15" customHeight="1" thickBot="1">
      <c r="A66" s="75"/>
      <c r="B66" s="151" t="s">
        <v>44</v>
      </c>
      <c r="C66" s="152"/>
      <c r="D66" s="99"/>
      <c r="E66" s="65"/>
      <c r="F66" s="65"/>
      <c r="G66" s="72"/>
    </row>
    <row r="67" spans="1:7" ht="12" customHeight="1">
      <c r="A67" s="75"/>
      <c r="B67" s="92" t="s">
        <v>29</v>
      </c>
      <c r="C67" s="66" t="s">
        <v>45</v>
      </c>
      <c r="D67" s="93" t="s">
        <v>46</v>
      </c>
      <c r="E67" s="65"/>
      <c r="F67" s="65"/>
      <c r="G67" s="72"/>
    </row>
    <row r="68" spans="1:7" ht="12" customHeight="1">
      <c r="A68" s="75"/>
      <c r="B68" s="94" t="s">
        <v>47</v>
      </c>
      <c r="C68" s="67">
        <f>+G25</f>
        <v>763200</v>
      </c>
      <c r="D68" s="95">
        <f>(C68/C74)</f>
        <v>0.22354723951232608</v>
      </c>
      <c r="E68" s="65"/>
      <c r="F68" s="65"/>
      <c r="G68" s="72"/>
    </row>
    <row r="69" spans="1:7" ht="12" customHeight="1">
      <c r="A69" s="75"/>
      <c r="B69" s="94" t="s">
        <v>48</v>
      </c>
      <c r="C69" s="68">
        <f>+G30</f>
        <v>0</v>
      </c>
      <c r="D69" s="95">
        <v>0</v>
      </c>
      <c r="E69" s="65"/>
      <c r="F69" s="65"/>
      <c r="G69" s="72"/>
    </row>
    <row r="70" spans="1:7" ht="12" customHeight="1">
      <c r="A70" s="75"/>
      <c r="B70" s="94" t="s">
        <v>49</v>
      </c>
      <c r="C70" s="67">
        <f>+G35</f>
        <v>0</v>
      </c>
      <c r="D70" s="95">
        <f>(C70/C74)</f>
        <v>0</v>
      </c>
      <c r="E70" s="65"/>
      <c r="F70" s="65"/>
      <c r="G70" s="72"/>
    </row>
    <row r="71" spans="1:7" ht="12" customHeight="1">
      <c r="A71" s="75"/>
      <c r="B71" s="94" t="s">
        <v>24</v>
      </c>
      <c r="C71" s="67">
        <f>+G44</f>
        <v>2208270</v>
      </c>
      <c r="D71" s="95">
        <f>(C71/C74)</f>
        <v>0.64681952646473306</v>
      </c>
      <c r="E71" s="65"/>
      <c r="F71" s="65"/>
      <c r="G71" s="72"/>
    </row>
    <row r="72" spans="1:7" ht="12" customHeight="1">
      <c r="A72" s="75"/>
      <c r="B72" s="94" t="s">
        <v>50</v>
      </c>
      <c r="C72" s="69">
        <f>+G49</f>
        <v>280000</v>
      </c>
      <c r="D72" s="95">
        <f>(C72/C74)</f>
        <v>8.2014186403893213E-2</v>
      </c>
      <c r="E72" s="71"/>
      <c r="F72" s="71"/>
      <c r="G72" s="72"/>
    </row>
    <row r="73" spans="1:7" ht="12" customHeight="1">
      <c r="A73" s="75"/>
      <c r="B73" s="94" t="s">
        <v>51</v>
      </c>
      <c r="C73" s="69">
        <f>+G52</f>
        <v>162573.5</v>
      </c>
      <c r="D73" s="95">
        <f>(C73/C74)</f>
        <v>4.7619047619047616E-2</v>
      </c>
      <c r="E73" s="71"/>
      <c r="F73" s="71"/>
      <c r="G73" s="72"/>
    </row>
    <row r="74" spans="1:7" ht="12.75" customHeight="1" thickBot="1">
      <c r="A74" s="75"/>
      <c r="B74" s="96" t="s">
        <v>52</v>
      </c>
      <c r="C74" s="97">
        <f>SUM(C68:C73)</f>
        <v>3414043.5</v>
      </c>
      <c r="D74" s="98">
        <f>SUM(D68:D73)</f>
        <v>1</v>
      </c>
      <c r="E74" s="143"/>
      <c r="F74" s="145"/>
      <c r="G74" s="144"/>
    </row>
    <row r="75" spans="1:7" ht="12" customHeight="1">
      <c r="A75" s="75"/>
      <c r="B75" s="90"/>
      <c r="C75" s="77"/>
      <c r="D75" s="77"/>
      <c r="E75" s="77"/>
      <c r="F75" s="77"/>
      <c r="G75" s="72"/>
    </row>
    <row r="76" spans="1:7" ht="12.75" customHeight="1">
      <c r="A76" s="75"/>
      <c r="B76" s="91"/>
      <c r="C76" s="77"/>
      <c r="D76" s="77"/>
      <c r="E76" s="77"/>
      <c r="F76" s="77"/>
      <c r="G76" s="72"/>
    </row>
    <row r="77" spans="1:7" ht="12" customHeight="1" thickBot="1">
      <c r="A77" s="64"/>
      <c r="B77" s="111"/>
      <c r="C77" s="112" t="s">
        <v>94</v>
      </c>
      <c r="D77" s="113"/>
      <c r="E77" s="114"/>
      <c r="F77" s="70"/>
      <c r="G77" s="72"/>
    </row>
    <row r="78" spans="1:7" ht="12" customHeight="1">
      <c r="A78" s="75"/>
      <c r="B78" s="115" t="s">
        <v>93</v>
      </c>
      <c r="C78" s="116">
        <v>2700</v>
      </c>
      <c r="D78" s="116">
        <v>3333</v>
      </c>
      <c r="E78" s="117">
        <v>4450</v>
      </c>
      <c r="F78" s="110"/>
      <c r="G78" s="73"/>
    </row>
    <row r="79" spans="1:7" ht="12.75" customHeight="1" thickBot="1">
      <c r="A79" s="75"/>
      <c r="B79" s="96" t="s">
        <v>95</v>
      </c>
      <c r="C79" s="97">
        <f>(G53/C78)</f>
        <v>1264.4605555555556</v>
      </c>
      <c r="D79" s="97">
        <f>(G53/D78)</f>
        <v>1024.3154815481548</v>
      </c>
      <c r="E79" s="118">
        <f>(G53/E78)</f>
        <v>767.2007865168539</v>
      </c>
      <c r="F79" s="110"/>
      <c r="G79" s="73"/>
    </row>
    <row r="80" spans="1:7" ht="15.6" customHeight="1">
      <c r="A80" s="75"/>
      <c r="B80" s="101" t="s">
        <v>53</v>
      </c>
      <c r="C80" s="74"/>
      <c r="D80" s="74"/>
      <c r="E80" s="74"/>
      <c r="F80" s="74"/>
      <c r="G80" s="7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0"/>
  <sheetViews>
    <sheetView zoomScale="150" zoomScaleNormal="150" workbookViewId="0">
      <selection activeCell="C16" sqref="C1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56" t="s">
        <v>68</v>
      </c>
      <c r="F9" s="157"/>
      <c r="G9" s="9">
        <v>10</v>
      </c>
    </row>
    <row r="10" spans="1:7" ht="18" customHeight="1">
      <c r="A10" s="5"/>
      <c r="B10" s="147" t="s">
        <v>1</v>
      </c>
      <c r="C10" s="121" t="s">
        <v>55</v>
      </c>
      <c r="D10" s="122"/>
      <c r="E10" s="155" t="s">
        <v>2</v>
      </c>
      <c r="F10" s="155"/>
      <c r="G10" s="123">
        <v>44593</v>
      </c>
    </row>
    <row r="11" spans="1:7" ht="18" customHeight="1">
      <c r="A11" s="5"/>
      <c r="B11" s="147" t="s">
        <v>3</v>
      </c>
      <c r="C11" s="124" t="s">
        <v>56</v>
      </c>
      <c r="D11" s="122"/>
      <c r="E11" s="155" t="s">
        <v>57</v>
      </c>
      <c r="F11" s="155"/>
      <c r="G11" s="125">
        <v>410000</v>
      </c>
    </row>
    <row r="12" spans="1:7" ht="18" customHeight="1">
      <c r="A12" s="5"/>
      <c r="B12" s="147" t="s">
        <v>4</v>
      </c>
      <c r="C12" s="124" t="s">
        <v>58</v>
      </c>
      <c r="D12" s="126"/>
      <c r="E12" s="153" t="s">
        <v>59</v>
      </c>
      <c r="F12" s="154"/>
      <c r="G12" s="127">
        <f>+G11*G9</f>
        <v>4100000</v>
      </c>
    </row>
    <row r="13" spans="1:7" ht="18" customHeight="1">
      <c r="A13" s="5"/>
      <c r="B13" s="147" t="s">
        <v>60</v>
      </c>
      <c r="C13" s="128" t="s">
        <v>61</v>
      </c>
      <c r="D13" s="129"/>
      <c r="E13" s="153" t="s">
        <v>62</v>
      </c>
      <c r="F13" s="154"/>
      <c r="G13" s="128" t="s">
        <v>63</v>
      </c>
    </row>
    <row r="14" spans="1:7" ht="18" customHeight="1">
      <c r="A14" s="5"/>
      <c r="B14" s="147" t="s">
        <v>5</v>
      </c>
      <c r="C14" s="128" t="s">
        <v>64</v>
      </c>
      <c r="D14" s="129"/>
      <c r="E14" s="153" t="s">
        <v>6</v>
      </c>
      <c r="F14" s="154"/>
      <c r="G14" s="130" t="s">
        <v>65</v>
      </c>
    </row>
    <row r="15" spans="1:7" ht="18" customHeight="1">
      <c r="A15" s="5"/>
      <c r="B15" s="147" t="s">
        <v>7</v>
      </c>
      <c r="C15" s="131">
        <v>44958</v>
      </c>
      <c r="D15" s="126"/>
      <c r="E15" s="158" t="s">
        <v>8</v>
      </c>
      <c r="F15" s="159"/>
      <c r="G15" s="130" t="s">
        <v>66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60" t="s">
        <v>9</v>
      </c>
      <c r="C17" s="161"/>
      <c r="D17" s="161"/>
      <c r="E17" s="161"/>
      <c r="F17" s="161"/>
      <c r="G17" s="161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10</v>
      </c>
      <c r="C19" s="23"/>
      <c r="D19" s="24"/>
      <c r="E19" s="24"/>
      <c r="F19" s="24"/>
      <c r="G19" s="24"/>
    </row>
    <row r="20" spans="1:7" ht="24" customHeight="1">
      <c r="A20" s="18"/>
      <c r="B20" s="25" t="s">
        <v>11</v>
      </c>
      <c r="C20" s="25" t="s">
        <v>12</v>
      </c>
      <c r="D20" s="25" t="s">
        <v>13</v>
      </c>
      <c r="E20" s="25" t="s">
        <v>14</v>
      </c>
      <c r="F20" s="25" t="s">
        <v>15</v>
      </c>
      <c r="G20" s="25" t="s">
        <v>16</v>
      </c>
    </row>
    <row r="21" spans="1:7" ht="12.75" customHeight="1">
      <c r="A21" s="18"/>
      <c r="B21" s="132" t="s">
        <v>69</v>
      </c>
      <c r="C21" s="133" t="s">
        <v>17</v>
      </c>
      <c r="D21" s="133">
        <v>15</v>
      </c>
      <c r="E21" s="134" t="s">
        <v>70</v>
      </c>
      <c r="F21" s="135">
        <v>28000</v>
      </c>
      <c r="G21" s="135">
        <f>+F21*D21</f>
        <v>420000</v>
      </c>
    </row>
    <row r="22" spans="1:7" ht="19.899999999999999" customHeight="1">
      <c r="A22" s="18"/>
      <c r="B22" s="132" t="s">
        <v>71</v>
      </c>
      <c r="C22" s="133" t="s">
        <v>17</v>
      </c>
      <c r="D22" s="133">
        <v>2</v>
      </c>
      <c r="E22" s="134" t="s">
        <v>72</v>
      </c>
      <c r="F22" s="135">
        <v>28000</v>
      </c>
      <c r="G22" s="135">
        <f>+F22*D22</f>
        <v>56000</v>
      </c>
    </row>
    <row r="23" spans="1:7" ht="20.45" customHeight="1">
      <c r="A23" s="18"/>
      <c r="B23" s="132" t="s">
        <v>73</v>
      </c>
      <c r="C23" s="133" t="s">
        <v>17</v>
      </c>
      <c r="D23" s="133">
        <v>5</v>
      </c>
      <c r="E23" s="134" t="s">
        <v>74</v>
      </c>
      <c r="F23" s="135">
        <v>28000</v>
      </c>
      <c r="G23" s="135">
        <f>+F23*D23</f>
        <v>140000</v>
      </c>
    </row>
    <row r="24" spans="1:7" ht="12.75" customHeight="1">
      <c r="A24" s="18"/>
      <c r="B24" s="132" t="s">
        <v>75</v>
      </c>
      <c r="C24" s="133" t="s">
        <v>17</v>
      </c>
      <c r="D24" s="133">
        <v>1</v>
      </c>
      <c r="E24" s="134" t="s">
        <v>76</v>
      </c>
      <c r="F24" s="135">
        <v>26000</v>
      </c>
      <c r="G24" s="135">
        <f>+F24*D24</f>
        <v>26000</v>
      </c>
    </row>
    <row r="25" spans="1:7" ht="12.75" customHeight="1">
      <c r="A25" s="18"/>
      <c r="B25" s="28" t="s">
        <v>18</v>
      </c>
      <c r="C25" s="29"/>
      <c r="D25" s="29"/>
      <c r="E25" s="29"/>
      <c r="F25" s="30"/>
      <c r="G25" s="31">
        <f>SUM(G21:G24)</f>
        <v>642000</v>
      </c>
    </row>
    <row r="26" spans="1:7" ht="12" customHeight="1">
      <c r="A26" s="2"/>
      <c r="B26" s="19"/>
      <c r="C26" s="21"/>
      <c r="D26" s="21"/>
      <c r="E26" s="21"/>
      <c r="F26" s="32"/>
      <c r="G26" s="32"/>
    </row>
    <row r="27" spans="1:7" ht="12" customHeight="1">
      <c r="A27" s="5"/>
      <c r="B27" s="33" t="s">
        <v>19</v>
      </c>
      <c r="C27" s="34"/>
      <c r="D27" s="35"/>
      <c r="E27" s="35"/>
      <c r="F27" s="36"/>
      <c r="G27" s="36"/>
    </row>
    <row r="28" spans="1:7" ht="24" customHeight="1">
      <c r="A28" s="5"/>
      <c r="B28" s="37" t="s">
        <v>11</v>
      </c>
      <c r="C28" s="38" t="s">
        <v>12</v>
      </c>
      <c r="D28" s="38" t="s">
        <v>13</v>
      </c>
      <c r="E28" s="37" t="s">
        <v>14</v>
      </c>
      <c r="F28" s="38" t="s">
        <v>15</v>
      </c>
      <c r="G28" s="37" t="s">
        <v>16</v>
      </c>
    </row>
    <row r="29" spans="1:7" ht="12" customHeight="1">
      <c r="A29" s="5"/>
      <c r="B29" s="39"/>
      <c r="C29" s="40" t="s">
        <v>54</v>
      </c>
      <c r="D29" s="40"/>
      <c r="E29" s="40"/>
      <c r="F29" s="39"/>
      <c r="G29" s="39"/>
    </row>
    <row r="30" spans="1:7" ht="12" customHeight="1">
      <c r="A30" s="5"/>
      <c r="B30" s="41" t="s">
        <v>20</v>
      </c>
      <c r="C30" s="42"/>
      <c r="D30" s="42"/>
      <c r="E30" s="42"/>
      <c r="F30" s="43"/>
      <c r="G30" s="146"/>
    </row>
    <row r="31" spans="1:7" ht="12" customHeight="1">
      <c r="A31" s="2"/>
      <c r="B31" s="44"/>
      <c r="C31" s="45"/>
      <c r="D31" s="45"/>
      <c r="E31" s="45"/>
      <c r="F31" s="46"/>
      <c r="G31" s="46"/>
    </row>
    <row r="32" spans="1:7" ht="12" customHeight="1">
      <c r="A32" s="5"/>
      <c r="B32" s="33" t="s">
        <v>21</v>
      </c>
      <c r="C32" s="34"/>
      <c r="D32" s="35"/>
      <c r="E32" s="35"/>
      <c r="F32" s="36"/>
      <c r="G32" s="36"/>
    </row>
    <row r="33" spans="1:10" ht="24" customHeight="1">
      <c r="A33" s="5"/>
      <c r="B33" s="47" t="s">
        <v>11</v>
      </c>
      <c r="C33" s="47" t="s">
        <v>12</v>
      </c>
      <c r="D33" s="47" t="s">
        <v>13</v>
      </c>
      <c r="E33" s="47" t="s">
        <v>14</v>
      </c>
      <c r="F33" s="48" t="s">
        <v>15</v>
      </c>
      <c r="G33" s="47" t="s">
        <v>16</v>
      </c>
    </row>
    <row r="34" spans="1:10" ht="12.75" customHeight="1">
      <c r="A34" s="18"/>
      <c r="B34" s="10"/>
      <c r="C34" s="26"/>
      <c r="D34" s="27"/>
      <c r="E34" s="11"/>
      <c r="F34" s="12"/>
      <c r="G34" s="12"/>
    </row>
    <row r="35" spans="1:10" ht="12.75" customHeight="1">
      <c r="A35" s="5"/>
      <c r="B35" s="49" t="s">
        <v>22</v>
      </c>
      <c r="C35" s="50"/>
      <c r="D35" s="50"/>
      <c r="E35" s="50"/>
      <c r="F35" s="51"/>
      <c r="G35" s="52">
        <f>SUM(G34:G34)</f>
        <v>0</v>
      </c>
    </row>
    <row r="36" spans="1:10" ht="12" customHeight="1">
      <c r="A36" s="2"/>
      <c r="B36" s="44"/>
      <c r="C36" s="45"/>
      <c r="D36" s="45"/>
      <c r="E36" s="45"/>
      <c r="F36" s="46"/>
      <c r="G36" s="46"/>
    </row>
    <row r="37" spans="1:10" ht="12" customHeight="1">
      <c r="A37" s="5"/>
      <c r="B37" s="33" t="s">
        <v>23</v>
      </c>
      <c r="C37" s="34"/>
      <c r="D37" s="35"/>
      <c r="E37" s="35"/>
      <c r="F37" s="36"/>
      <c r="G37" s="36"/>
    </row>
    <row r="38" spans="1:10" ht="24" customHeight="1">
      <c r="A38" s="5"/>
      <c r="B38" s="48" t="s">
        <v>24</v>
      </c>
      <c r="C38" s="48" t="s">
        <v>25</v>
      </c>
      <c r="D38" s="48" t="s">
        <v>26</v>
      </c>
      <c r="E38" s="48" t="s">
        <v>14</v>
      </c>
      <c r="F38" s="48" t="s">
        <v>15</v>
      </c>
      <c r="G38" s="48" t="s">
        <v>16</v>
      </c>
      <c r="J38" s="119"/>
    </row>
    <row r="39" spans="1:10" ht="17.25" customHeight="1">
      <c r="A39" s="18"/>
      <c r="B39" s="136" t="s">
        <v>77</v>
      </c>
      <c r="C39" s="137" t="s">
        <v>78</v>
      </c>
      <c r="D39" s="138">
        <v>100</v>
      </c>
      <c r="E39" s="134" t="s">
        <v>79</v>
      </c>
      <c r="F39" s="148">
        <f>'Bovino engorda'!F39*'Al 22.02.22'!$I$39</f>
        <v>124.35499999999999</v>
      </c>
      <c r="G39" s="139">
        <f>+F39*D39</f>
        <v>12435.499999999998</v>
      </c>
      <c r="I39" s="130">
        <v>1.0449999999999999</v>
      </c>
      <c r="J39" s="119"/>
    </row>
    <row r="40" spans="1:10" ht="17.25" customHeight="1">
      <c r="A40" s="18"/>
      <c r="B40" s="136" t="s">
        <v>80</v>
      </c>
      <c r="C40" s="137" t="s">
        <v>81</v>
      </c>
      <c r="D40" s="138">
        <v>10</v>
      </c>
      <c r="E40" s="134" t="s">
        <v>82</v>
      </c>
      <c r="F40" s="148">
        <f>'Bovino engorda'!F40*'Al 22.02.22'!$I$39</f>
        <v>2416.04</v>
      </c>
      <c r="G40" s="139">
        <f>+F40*D40</f>
        <v>24160.400000000001</v>
      </c>
    </row>
    <row r="41" spans="1:10" ht="17.25" customHeight="1">
      <c r="A41" s="18"/>
      <c r="B41" s="132" t="s">
        <v>83</v>
      </c>
      <c r="C41" s="133" t="s">
        <v>84</v>
      </c>
      <c r="D41" s="140">
        <v>20</v>
      </c>
      <c r="E41" s="134" t="s">
        <v>79</v>
      </c>
      <c r="F41" s="148">
        <f>'Bovino engorda'!F41*'Al 22.02.22'!$I$39</f>
        <v>522.5</v>
      </c>
      <c r="G41" s="135">
        <f>+F41*D41</f>
        <v>10450</v>
      </c>
    </row>
    <row r="42" spans="1:10" ht="17.25" customHeight="1">
      <c r="A42" s="18"/>
      <c r="B42" s="132" t="s">
        <v>85</v>
      </c>
      <c r="C42" s="133" t="s">
        <v>86</v>
      </c>
      <c r="D42" s="140">
        <v>1500</v>
      </c>
      <c r="E42" s="133" t="s">
        <v>87</v>
      </c>
      <c r="F42" s="148">
        <f>'Bovino engorda'!F42*'Al 22.02.22'!$I$39</f>
        <v>91.96</v>
      </c>
      <c r="G42" s="135">
        <f>+F42*D42</f>
        <v>137940</v>
      </c>
    </row>
    <row r="43" spans="1:10" ht="17.25" customHeight="1">
      <c r="A43" s="18"/>
      <c r="B43" s="132" t="s">
        <v>88</v>
      </c>
      <c r="C43" s="133" t="s">
        <v>89</v>
      </c>
      <c r="D43" s="140">
        <v>250</v>
      </c>
      <c r="E43" s="133" t="s">
        <v>90</v>
      </c>
      <c r="F43" s="148">
        <f>'Bovino engorda'!F43*'Al 22.02.22'!$I$39</f>
        <v>8490.625</v>
      </c>
      <c r="G43" s="135">
        <f>+F43*D43</f>
        <v>2122656.25</v>
      </c>
    </row>
    <row r="44" spans="1:10" ht="13.5" customHeight="1">
      <c r="A44" s="5"/>
      <c r="B44" s="53" t="s">
        <v>27</v>
      </c>
      <c r="C44" s="54"/>
      <c r="D44" s="54"/>
      <c r="E44" s="54"/>
      <c r="F44" s="55"/>
      <c r="G44" s="56">
        <f>SUM(G39:G43)</f>
        <v>2307642.15</v>
      </c>
    </row>
    <row r="45" spans="1:10" ht="12" customHeight="1">
      <c r="A45" s="2"/>
      <c r="B45" s="44"/>
      <c r="C45" s="45"/>
      <c r="D45" s="45"/>
      <c r="E45" s="57"/>
      <c r="F45" s="46"/>
      <c r="G45" s="46"/>
    </row>
    <row r="46" spans="1:10" ht="12" customHeight="1">
      <c r="A46" s="5"/>
      <c r="B46" s="33" t="s">
        <v>28</v>
      </c>
      <c r="C46" s="34"/>
      <c r="D46" s="35"/>
      <c r="E46" s="35"/>
      <c r="F46" s="36"/>
      <c r="G46" s="36"/>
    </row>
    <row r="47" spans="1:10" ht="24" customHeight="1">
      <c r="A47" s="5"/>
      <c r="B47" s="47" t="s">
        <v>29</v>
      </c>
      <c r="C47" s="48" t="s">
        <v>25</v>
      </c>
      <c r="D47" s="48" t="s">
        <v>26</v>
      </c>
      <c r="E47" s="47" t="s">
        <v>14</v>
      </c>
      <c r="F47" s="48" t="s">
        <v>15</v>
      </c>
      <c r="G47" s="47" t="s">
        <v>16</v>
      </c>
    </row>
    <row r="48" spans="1:10" ht="12.75" customHeight="1">
      <c r="A48" s="18"/>
      <c r="B48" s="132" t="s">
        <v>91</v>
      </c>
      <c r="C48" s="133">
        <v>1</v>
      </c>
      <c r="D48" s="141">
        <v>1</v>
      </c>
      <c r="E48" s="142" t="s">
        <v>92</v>
      </c>
      <c r="F48" s="135">
        <v>320000</v>
      </c>
      <c r="G48" s="135">
        <f>+F48*D48</f>
        <v>320000</v>
      </c>
    </row>
    <row r="49" spans="1:7" ht="13.5" customHeight="1">
      <c r="A49" s="5"/>
      <c r="B49" s="58" t="s">
        <v>30</v>
      </c>
      <c r="C49" s="59"/>
      <c r="D49" s="59"/>
      <c r="E49" s="59"/>
      <c r="F49" s="60"/>
      <c r="G49" s="61">
        <f>SUM(G48)</f>
        <v>320000</v>
      </c>
    </row>
    <row r="50" spans="1:7" ht="12" customHeight="1">
      <c r="A50" s="2"/>
      <c r="B50" s="78"/>
      <c r="C50" s="78"/>
      <c r="D50" s="78"/>
      <c r="E50" s="78"/>
      <c r="F50" s="79"/>
      <c r="G50" s="79"/>
    </row>
    <row r="51" spans="1:7" ht="12" customHeight="1">
      <c r="A51" s="75"/>
      <c r="B51" s="80" t="s">
        <v>31</v>
      </c>
      <c r="C51" s="81"/>
      <c r="D51" s="81"/>
      <c r="E51" s="81"/>
      <c r="F51" s="81"/>
      <c r="G51" s="82">
        <f>+G25+G30+G35+G44+G49</f>
        <v>3269642.15</v>
      </c>
    </row>
    <row r="52" spans="1:7" ht="12" customHeight="1">
      <c r="A52" s="75"/>
      <c r="B52" s="83" t="s">
        <v>32</v>
      </c>
      <c r="C52" s="63"/>
      <c r="D52" s="63"/>
      <c r="E52" s="63"/>
      <c r="F52" s="63"/>
      <c r="G52" s="84">
        <f>G51*0.05</f>
        <v>163482.10750000001</v>
      </c>
    </row>
    <row r="53" spans="1:7" ht="12" customHeight="1">
      <c r="A53" s="75"/>
      <c r="B53" s="85" t="s">
        <v>33</v>
      </c>
      <c r="C53" s="62"/>
      <c r="D53" s="62"/>
      <c r="E53" s="62"/>
      <c r="F53" s="62"/>
      <c r="G53" s="86">
        <f>G52+G51</f>
        <v>3433124.2574999998</v>
      </c>
    </row>
    <row r="54" spans="1:7" ht="12" customHeight="1">
      <c r="A54" s="75"/>
      <c r="B54" s="83" t="s">
        <v>34</v>
      </c>
      <c r="C54" s="63"/>
      <c r="D54" s="63"/>
      <c r="E54" s="63"/>
      <c r="F54" s="63"/>
      <c r="G54" s="84">
        <f>G12</f>
        <v>4100000</v>
      </c>
    </row>
    <row r="55" spans="1:7" ht="12" customHeight="1">
      <c r="A55" s="75"/>
      <c r="B55" s="87" t="s">
        <v>35</v>
      </c>
      <c r="C55" s="88"/>
      <c r="D55" s="88"/>
      <c r="E55" s="88"/>
      <c r="F55" s="88"/>
      <c r="G55" s="89">
        <f>G54-G53</f>
        <v>666875.74250000017</v>
      </c>
    </row>
    <row r="56" spans="1:7" ht="12" customHeight="1">
      <c r="A56" s="75"/>
      <c r="B56" s="76" t="s">
        <v>36</v>
      </c>
      <c r="C56" s="77"/>
      <c r="D56" s="77"/>
      <c r="E56" s="77"/>
      <c r="F56" s="77"/>
      <c r="G56" s="72"/>
    </row>
    <row r="57" spans="1:7" ht="12.75" customHeight="1" thickBot="1">
      <c r="A57" s="75"/>
      <c r="B57" s="90"/>
      <c r="C57" s="77"/>
      <c r="D57" s="77"/>
      <c r="E57" s="77"/>
      <c r="F57" s="77"/>
      <c r="G57" s="72"/>
    </row>
    <row r="58" spans="1:7" ht="12" customHeight="1">
      <c r="A58" s="75"/>
      <c r="B58" s="102" t="s">
        <v>37</v>
      </c>
      <c r="C58" s="103"/>
      <c r="D58" s="103"/>
      <c r="E58" s="103"/>
      <c r="F58" s="104"/>
      <c r="G58" s="72"/>
    </row>
    <row r="59" spans="1:7" ht="12" customHeight="1">
      <c r="A59" s="75"/>
      <c r="B59" s="105" t="s">
        <v>38</v>
      </c>
      <c r="C59" s="74"/>
      <c r="D59" s="74"/>
      <c r="E59" s="74"/>
      <c r="F59" s="106"/>
      <c r="G59" s="72"/>
    </row>
    <row r="60" spans="1:7" ht="12" customHeight="1">
      <c r="A60" s="75"/>
      <c r="B60" s="105" t="s">
        <v>39</v>
      </c>
      <c r="C60" s="74"/>
      <c r="D60" s="74"/>
      <c r="E60" s="74"/>
      <c r="F60" s="106"/>
      <c r="G60" s="72"/>
    </row>
    <row r="61" spans="1:7" ht="12" customHeight="1">
      <c r="A61" s="75"/>
      <c r="B61" s="105" t="s">
        <v>40</v>
      </c>
      <c r="C61" s="74"/>
      <c r="D61" s="74"/>
      <c r="E61" s="74"/>
      <c r="F61" s="106"/>
      <c r="G61" s="72"/>
    </row>
    <row r="62" spans="1:7" ht="12" customHeight="1">
      <c r="A62" s="75"/>
      <c r="B62" s="105" t="s">
        <v>41</v>
      </c>
      <c r="C62" s="74"/>
      <c r="D62" s="74"/>
      <c r="E62" s="74"/>
      <c r="F62" s="106"/>
      <c r="G62" s="72"/>
    </row>
    <row r="63" spans="1:7" ht="12" customHeight="1">
      <c r="A63" s="75"/>
      <c r="B63" s="105" t="s">
        <v>42</v>
      </c>
      <c r="C63" s="74"/>
      <c r="D63" s="74"/>
      <c r="E63" s="74"/>
      <c r="F63" s="106"/>
      <c r="G63" s="72"/>
    </row>
    <row r="64" spans="1:7" ht="12.75" customHeight="1" thickBot="1">
      <c r="A64" s="75"/>
      <c r="B64" s="107" t="s">
        <v>43</v>
      </c>
      <c r="C64" s="108"/>
      <c r="D64" s="108"/>
      <c r="E64" s="108"/>
      <c r="F64" s="109"/>
      <c r="G64" s="72"/>
    </row>
    <row r="65" spans="1:7" ht="12.75" customHeight="1">
      <c r="A65" s="75"/>
      <c r="B65" s="100"/>
      <c r="C65" s="74"/>
      <c r="D65" s="74"/>
      <c r="E65" s="74"/>
      <c r="F65" s="74"/>
      <c r="G65" s="72"/>
    </row>
    <row r="66" spans="1:7" ht="15" customHeight="1" thickBot="1">
      <c r="A66" s="75"/>
      <c r="B66" s="151" t="s">
        <v>44</v>
      </c>
      <c r="C66" s="152"/>
      <c r="D66" s="99"/>
      <c r="E66" s="65"/>
      <c r="F66" s="65"/>
      <c r="G66" s="72"/>
    </row>
    <row r="67" spans="1:7" ht="12" customHeight="1">
      <c r="A67" s="75"/>
      <c r="B67" s="92" t="s">
        <v>29</v>
      </c>
      <c r="C67" s="66" t="s">
        <v>45</v>
      </c>
      <c r="D67" s="93" t="s">
        <v>46</v>
      </c>
      <c r="E67" s="65"/>
      <c r="F67" s="65"/>
      <c r="G67" s="72"/>
    </row>
    <row r="68" spans="1:7" ht="12" customHeight="1">
      <c r="A68" s="75"/>
      <c r="B68" s="94" t="s">
        <v>47</v>
      </c>
      <c r="C68" s="67">
        <f>+G25</f>
        <v>642000</v>
      </c>
      <c r="D68" s="95">
        <f>(C68/C74)</f>
        <v>0.18700167889277164</v>
      </c>
      <c r="E68" s="65"/>
      <c r="F68" s="65"/>
      <c r="G68" s="72"/>
    </row>
    <row r="69" spans="1:7" ht="12" customHeight="1">
      <c r="A69" s="75"/>
      <c r="B69" s="94" t="s">
        <v>48</v>
      </c>
      <c r="C69" s="68">
        <f>+G30</f>
        <v>0</v>
      </c>
      <c r="D69" s="95">
        <v>0</v>
      </c>
      <c r="E69" s="65"/>
      <c r="F69" s="65"/>
      <c r="G69" s="72"/>
    </row>
    <row r="70" spans="1:7" ht="12" customHeight="1">
      <c r="A70" s="75"/>
      <c r="B70" s="94" t="s">
        <v>49</v>
      </c>
      <c r="C70" s="67">
        <f>+G35</f>
        <v>0</v>
      </c>
      <c r="D70" s="95">
        <f>(C70/C74)</f>
        <v>0</v>
      </c>
      <c r="E70" s="65"/>
      <c r="F70" s="65"/>
      <c r="G70" s="72"/>
    </row>
    <row r="71" spans="1:7" ht="12" customHeight="1">
      <c r="A71" s="75"/>
      <c r="B71" s="94" t="s">
        <v>24</v>
      </c>
      <c r="C71" s="67">
        <f>+G44</f>
        <v>2307642.15</v>
      </c>
      <c r="D71" s="95">
        <f>(C71/C74)</f>
        <v>0.67216971391545965</v>
      </c>
      <c r="E71" s="65"/>
      <c r="F71" s="65"/>
      <c r="G71" s="72"/>
    </row>
    <row r="72" spans="1:7" ht="12" customHeight="1">
      <c r="A72" s="75"/>
      <c r="B72" s="94" t="s">
        <v>50</v>
      </c>
      <c r="C72" s="69">
        <f>+G49</f>
        <v>320000</v>
      </c>
      <c r="D72" s="95">
        <f>(C72/C74)</f>
        <v>9.3209559572721062E-2</v>
      </c>
      <c r="E72" s="71"/>
      <c r="F72" s="71"/>
      <c r="G72" s="72"/>
    </row>
    <row r="73" spans="1:7" ht="12" customHeight="1">
      <c r="A73" s="75"/>
      <c r="B73" s="94" t="s">
        <v>51</v>
      </c>
      <c r="C73" s="69">
        <f>+G52</f>
        <v>163482.10750000001</v>
      </c>
      <c r="D73" s="95">
        <f>(C73/C74)</f>
        <v>4.7619047619047623E-2</v>
      </c>
      <c r="E73" s="71"/>
      <c r="F73" s="71"/>
      <c r="G73" s="72"/>
    </row>
    <row r="74" spans="1:7" ht="12.75" customHeight="1" thickBot="1">
      <c r="A74" s="75"/>
      <c r="B74" s="96" t="s">
        <v>52</v>
      </c>
      <c r="C74" s="97">
        <f>SUM(C68:C73)</f>
        <v>3433124.2574999998</v>
      </c>
      <c r="D74" s="98">
        <f>SUM(D68:D73)</f>
        <v>1</v>
      </c>
      <c r="E74" s="143"/>
      <c r="F74" s="145"/>
      <c r="G74" s="144"/>
    </row>
    <row r="75" spans="1:7" ht="12" customHeight="1">
      <c r="A75" s="75"/>
      <c r="B75" s="90"/>
      <c r="C75" s="77"/>
      <c r="D75" s="77"/>
      <c r="E75" s="77"/>
      <c r="F75" s="77"/>
      <c r="G75" s="72"/>
    </row>
    <row r="76" spans="1:7" ht="12.75" customHeight="1">
      <c r="A76" s="75"/>
      <c r="B76" s="91"/>
      <c r="C76" s="77"/>
      <c r="D76" s="77"/>
      <c r="E76" s="77"/>
      <c r="F76" s="77"/>
      <c r="G76" s="72"/>
    </row>
    <row r="77" spans="1:7" ht="12" customHeight="1" thickBot="1">
      <c r="A77" s="64"/>
      <c r="B77" s="111"/>
      <c r="C77" s="112" t="s">
        <v>94</v>
      </c>
      <c r="D77" s="113"/>
      <c r="E77" s="114"/>
      <c r="F77" s="70"/>
      <c r="G77" s="72"/>
    </row>
    <row r="78" spans="1:7" ht="12" customHeight="1">
      <c r="A78" s="75"/>
      <c r="B78" s="115" t="s">
        <v>93</v>
      </c>
      <c r="C78" s="116">
        <v>2700</v>
      </c>
      <c r="D78" s="116">
        <v>3333</v>
      </c>
      <c r="E78" s="117">
        <v>4450</v>
      </c>
      <c r="F78" s="110"/>
      <c r="G78" s="73"/>
    </row>
    <row r="79" spans="1:7" ht="12.75" customHeight="1" thickBot="1">
      <c r="A79" s="75"/>
      <c r="B79" s="96" t="s">
        <v>95</v>
      </c>
      <c r="C79" s="97">
        <f>(G53/C78)</f>
        <v>1271.5275027777777</v>
      </c>
      <c r="D79" s="97">
        <f>(G53/D78)</f>
        <v>1030.0402812781278</v>
      </c>
      <c r="E79" s="118">
        <f>(G53/E78)</f>
        <v>771.48859719101119</v>
      </c>
      <c r="F79" s="110"/>
      <c r="G79" s="73"/>
    </row>
    <row r="80" spans="1:7" ht="15.6" customHeight="1">
      <c r="A80" s="75"/>
      <c r="B80" s="101" t="s">
        <v>53</v>
      </c>
      <c r="C80" s="74"/>
      <c r="D80" s="74"/>
      <c r="E80" s="74"/>
      <c r="F80" s="74"/>
      <c r="G80" s="74"/>
    </row>
  </sheetData>
  <mergeCells count="9">
    <mergeCell ref="E15:F15"/>
    <mergeCell ref="B17:G17"/>
    <mergeCell ref="B66:C66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0F3D0-A9A9-4488-9816-5F8A3E9F25E1}">
  <ds:schemaRefs>
    <ds:schemaRef ds:uri="http://schemas.microsoft.com/office/2006/metadata/properties"/>
    <ds:schemaRef ds:uri="http://purl.org/dc/terms/"/>
    <ds:schemaRef ds:uri="c5dbce2d-49dc-4afe-a5b0-d7fb7a901161"/>
    <ds:schemaRef ds:uri="http://schemas.microsoft.com/sharepoint/v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030f0af-99cb-42f1-88fc-acec733311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CB037A-4235-4816-8483-36CF3BB5B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EB910-040C-4ADA-A126-368644222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 engorda</vt:lpstr>
      <vt:lpstr>Al 22.02.22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