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aprino ext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B76" i="1"/>
  <c r="F59" i="1"/>
  <c r="F54" i="1"/>
  <c r="B7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9" i="1"/>
  <c r="F39" i="1" s="1"/>
  <c r="F23" i="1"/>
  <c r="E23" i="1"/>
  <c r="F22" i="1"/>
  <c r="F24" i="1" s="1"/>
  <c r="E22" i="1"/>
  <c r="B75" i="1" l="1"/>
  <c r="F56" i="1"/>
  <c r="F49" i="1"/>
  <c r="B78" i="1" s="1"/>
  <c r="F57" i="1" l="1"/>
  <c r="B80" i="1" s="1"/>
  <c r="F58" i="1"/>
  <c r="F60" i="1" s="1"/>
  <c r="B81" i="1" l="1"/>
  <c r="C77" i="1" l="1"/>
  <c r="C79" i="1"/>
  <c r="C75" i="1"/>
  <c r="C78" i="1"/>
  <c r="C80" i="1"/>
  <c r="C81" i="1" l="1"/>
</calcChain>
</file>

<file path=xl/sharedStrings.xml><?xml version="1.0" encoding="utf-8"?>
<sst xmlns="http://schemas.openxmlformats.org/spreadsheetml/2006/main" count="133" uniqueCount="97">
  <si>
    <t>RUBRO O CULTIVO</t>
  </si>
  <si>
    <t xml:space="preserve">PRODUCCION CAPRINA LECHERA </t>
  </si>
  <si>
    <t>RENDIMIENTO (Quesos/año)</t>
  </si>
  <si>
    <t>SISTEMA DE PRODUCCION</t>
  </si>
  <si>
    <t>EXTENSIVO</t>
  </si>
  <si>
    <t>Fecha Estimada precio venta</t>
  </si>
  <si>
    <t>NOV-DIC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</si>
  <si>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</si>
  <si>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</si>
  <si>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</si>
  <si>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</si>
  <si>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</si>
  <si>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</si>
  <si>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</si>
  <si>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</si>
  <si>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</si>
  <si>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</si>
  <si>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</si>
  <si>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TODAS LAS COMUNAS</t>
  </si>
  <si>
    <t>FECHA DE COSECHA</t>
  </si>
  <si>
    <t>AGO-DIC</t>
  </si>
  <si>
    <t>FECHA PRECIO INSUMOS</t>
  </si>
  <si>
    <t>CONTINGENCIA</t>
  </si>
  <si>
    <t>SEQUIA</t>
  </si>
  <si>
    <t xml:space="preserve">       COSTOS DIRECTOS DE PRODUCCIÓN CAPRINA LECHERA PARA LA ELABORACION DE QUESO DE CABRA CON  10 CABRAS RAZA MIXTA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</si>
  <si>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</si>
  <si>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</si>
  <si>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</si>
  <si>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</si>
  <si>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</si>
  <si>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</si>
  <si>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</si>
  <si>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ALIMENTACIÓN</t>
  </si>
  <si>
    <t>JH</t>
  </si>
  <si>
    <t>ANUAL</t>
  </si>
  <si>
    <t>MANEJO SANITARIO</t>
  </si>
  <si>
    <t>Otoño-primavera</t>
  </si>
  <si>
    <t>ELABORACIÓN DE QUESO</t>
  </si>
  <si>
    <t>Primavera- verano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</si>
  <si>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</si>
  <si>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</si>
  <si>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</si>
  <si>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</si>
  <si>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</si>
  <si>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</si>
  <si>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</t>
  </si>
  <si>
    <t>CANTIDAD (kg/I/u)</t>
  </si>
  <si>
    <t>SUBTOTAL ($)</t>
  </si>
  <si>
    <t>FARMACOS</t>
  </si>
  <si>
    <t>Antiparasitarios y vacunas</t>
  </si>
  <si>
    <t>U</t>
  </si>
  <si>
    <t>Otoño- primavera</t>
  </si>
  <si>
    <t>OTROS</t>
  </si>
  <si>
    <t>BOTIQUIN</t>
  </si>
  <si>
    <t>FERMENTOS LÁCTICOS</t>
  </si>
  <si>
    <t xml:space="preserve">Kg </t>
  </si>
  <si>
    <t>Primavera-verano</t>
  </si>
  <si>
    <t>CUAJO</t>
  </si>
  <si>
    <t>NaCL</t>
  </si>
  <si>
    <t>Ca CL2</t>
  </si>
  <si>
    <t>CERA SELLADO</t>
  </si>
  <si>
    <t>ETIQUETA</t>
  </si>
  <si>
    <t>GAS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</si>
  <si>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</si>
  <si>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</si>
  <si>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</si>
  <si>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</si>
  <si>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</si>
  <si>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</si>
  <si>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</si>
  <si>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</si>
  <si>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</si>
  <si>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</si>
  <si>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</si>
  <si>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  Precios de insumos y productos se expresan con IVA.</t>
  </si>
  <si>
    <t>2.  Precio de Insumos corresponde a  precios  colocados en el predio</t>
  </si>
  <si>
    <t>3.  Precio esperado por ventas corresponde a precio colocado en el domicilio del comprador, ( incluye Ingreso a feria)</t>
  </si>
  <si>
    <t>4.  Los insumos aplicados (tipo y dosis) son referenciales y deben correspoder al territorio en particular</t>
  </si>
  <si>
    <t>5.  El rendimiento esta expresado en (Quesos/Año) en donde la unidad pesa 1 Kg</t>
  </si>
  <si>
    <t xml:space="preserve">6.  La produccion diaria por animal esta considerada en base a un promedio de 1.5 lts/dia de leche por un periodo de 300 dias anuales. </t>
  </si>
  <si>
    <t>7.  El rendimiento se calculo considerando que con 1000 lts de leche se obtienen 142 Kg de queso  -  Meneses R.,(2017) Manual de produccion caprina La Serena: Boletin INIA</t>
  </si>
  <si>
    <t>8.  La ficha fue elaborada en base a los costos de produccion de 10 cabras  mixtas ( criollas,criollas con cruza de razas lecheras introducidas y de razas lecheras )</t>
  </si>
  <si>
    <t>COMPOSICION COSTOS DE PRODUCCION</t>
  </si>
  <si>
    <t>Item</t>
  </si>
  <si>
    <t>$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</si>
  <si>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</si>
  <si>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</si>
  <si>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</si>
  <si>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</si>
  <si>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</si>
  <si>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</si>
  <si>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</si>
  <si>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</t>
  </si>
  <si>
    <t>ESCENARIOS COSTO UNITARIO  ($/Queso)</t>
  </si>
  <si>
    <t>Rendimiento (Quesos/año)</t>
  </si>
  <si>
    <t>Costo unitario ($/Queso)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</si>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</sst>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5" fillId="0" borderId="0" xfId="1" applyNumberFormat="1" applyFont="1" applyBorder="1"/>
    <xf numFmtId="164" fontId="5" fillId="0" borderId="0" xfId="1" applyNumberFormat="1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/>
    <xf numFmtId="0" fontId="5" fillId="2" borderId="1" xfId="0" applyFont="1" applyFill="1" applyBorder="1"/>
    <xf numFmtId="164" fontId="5" fillId="2" borderId="1" xfId="1" applyNumberFormat="1" applyFont="1" applyFill="1" applyBorder="1"/>
    <xf numFmtId="164" fontId="4" fillId="2" borderId="1" xfId="1" applyNumberFormat="1" applyFont="1" applyFill="1" applyBorder="1"/>
    <xf numFmtId="0" fontId="5" fillId="3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4" fillId="3" borderId="0" xfId="0" applyFont="1" applyFill="1"/>
    <xf numFmtId="0" fontId="5" fillId="3" borderId="0" xfId="0" applyFont="1" applyFill="1"/>
    <xf numFmtId="164" fontId="5" fillId="3" borderId="0" xfId="1" applyNumberFormat="1" applyFont="1" applyFill="1" applyBorder="1"/>
    <xf numFmtId="164" fontId="4" fillId="3" borderId="0" xfId="1" applyNumberFormat="1" applyFont="1" applyFill="1" applyBorder="1"/>
    <xf numFmtId="0" fontId="10" fillId="4" borderId="0" xfId="0" applyFont="1" applyFill="1" applyAlignment="1">
      <alignment vertical="center" wrapText="1"/>
    </xf>
    <xf numFmtId="164" fontId="1" fillId="0" borderId="0" xfId="1" applyNumberFormat="1" applyFont="1" applyBorder="1"/>
    <xf numFmtId="0" fontId="10" fillId="2" borderId="1" xfId="0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164" fontId="1" fillId="3" borderId="0" xfId="1" applyNumberFormat="1" applyFont="1" applyFill="1" applyBorder="1"/>
    <xf numFmtId="164" fontId="2" fillId="3" borderId="0" xfId="1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10" fillId="4" borderId="0" xfId="0" applyFont="1" applyFill="1"/>
    <xf numFmtId="3" fontId="10" fillId="4" borderId="0" xfId="0" applyNumberFormat="1" applyFont="1" applyFill="1"/>
    <xf numFmtId="0" fontId="10" fillId="2" borderId="0" xfId="0" applyFont="1" applyFill="1"/>
    <xf numFmtId="3" fontId="10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4" fillId="5" borderId="0" xfId="0" applyFont="1" applyFill="1" applyAlignment="1">
      <alignment vertical="center"/>
    </xf>
    <xf numFmtId="165" fontId="15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6" fillId="5" borderId="2" xfId="0" applyNumberFormat="1" applyFont="1" applyFill="1" applyBorder="1" applyAlignment="1">
      <alignment vertical="center"/>
    </xf>
    <xf numFmtId="0" fontId="18" fillId="5" borderId="3" xfId="0" applyFont="1" applyFill="1" applyBorder="1"/>
    <xf numFmtId="0" fontId="18" fillId="5" borderId="4" xfId="0" applyFont="1" applyFill="1" applyBorder="1"/>
    <xf numFmtId="49" fontId="18" fillId="5" borderId="5" xfId="0" applyNumberFormat="1" applyFont="1" applyFill="1" applyBorder="1" applyAlignment="1">
      <alignment vertical="center"/>
    </xf>
    <xf numFmtId="0" fontId="18" fillId="5" borderId="0" xfId="0" applyFont="1" applyFill="1"/>
    <xf numFmtId="0" fontId="18" fillId="5" borderId="6" xfId="0" applyFont="1" applyFill="1" applyBorder="1"/>
    <xf numFmtId="49" fontId="18" fillId="5" borderId="7" xfId="0" applyNumberFormat="1" applyFont="1" applyFill="1" applyBorder="1" applyAlignment="1">
      <alignment vertical="center"/>
    </xf>
    <xf numFmtId="0" fontId="18" fillId="5" borderId="8" xfId="0" applyFont="1" applyFill="1" applyBorder="1"/>
    <xf numFmtId="0" fontId="18" fillId="5" borderId="9" xfId="0" applyFont="1" applyFill="1" applyBorder="1"/>
    <xf numFmtId="164" fontId="1" fillId="0" borderId="0" xfId="1" applyNumberFormat="1" applyFont="1"/>
    <xf numFmtId="49" fontId="19" fillId="4" borderId="10" xfId="0" applyNumberFormat="1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vertical="center"/>
    </xf>
    <xf numFmtId="0" fontId="20" fillId="4" borderId="12" xfId="0" applyFont="1" applyFill="1" applyBorder="1"/>
    <xf numFmtId="0" fontId="18" fillId="3" borderId="0" xfId="0" applyFont="1" applyFill="1"/>
    <xf numFmtId="49" fontId="16" fillId="6" borderId="13" xfId="0" applyNumberFormat="1" applyFont="1" applyFill="1" applyBorder="1" applyAlignment="1">
      <alignment vertical="center"/>
    </xf>
    <xf numFmtId="49" fontId="16" fillId="6" borderId="14" xfId="0" applyNumberFormat="1" applyFont="1" applyFill="1" applyBorder="1" applyAlignment="1">
      <alignment horizontal="center" vertical="center"/>
    </xf>
    <xf numFmtId="49" fontId="18" fillId="6" borderId="15" xfId="0" applyNumberFormat="1" applyFont="1" applyFill="1" applyBorder="1" applyAlignment="1">
      <alignment horizontal="center"/>
    </xf>
    <xf numFmtId="49" fontId="16" fillId="5" borderId="16" xfId="0" applyNumberFormat="1" applyFont="1" applyFill="1" applyBorder="1" applyAlignment="1">
      <alignment vertical="center"/>
    </xf>
    <xf numFmtId="3" fontId="16" fillId="5" borderId="17" xfId="0" applyNumberFormat="1" applyFont="1" applyFill="1" applyBorder="1" applyAlignment="1">
      <alignment vertical="center"/>
    </xf>
    <xf numFmtId="9" fontId="18" fillId="5" borderId="18" xfId="0" applyNumberFormat="1" applyFont="1" applyFill="1" applyBorder="1"/>
    <xf numFmtId="164" fontId="16" fillId="5" borderId="17" xfId="0" applyNumberFormat="1" applyFont="1" applyFill="1" applyBorder="1" applyAlignment="1">
      <alignment vertical="center"/>
    </xf>
    <xf numFmtId="166" fontId="16" fillId="5" borderId="17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9" fontId="16" fillId="6" borderId="19" xfId="0" applyNumberFormat="1" applyFont="1" applyFill="1" applyBorder="1" applyAlignment="1">
      <alignment vertical="center"/>
    </xf>
    <xf numFmtId="166" fontId="16" fillId="6" borderId="20" xfId="0" applyNumberFormat="1" applyFont="1" applyFill="1" applyBorder="1" applyAlignment="1">
      <alignment vertical="center"/>
    </xf>
    <xf numFmtId="9" fontId="16" fillId="6" borderId="21" xfId="0" applyNumberFormat="1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49" fontId="16" fillId="6" borderId="22" xfId="0" applyNumberFormat="1" applyFont="1" applyFill="1" applyBorder="1" applyAlignment="1">
      <alignment vertical="center"/>
    </xf>
    <xf numFmtId="0" fontId="16" fillId="6" borderId="23" xfId="0" applyFont="1" applyFill="1" applyBorder="1" applyAlignment="1">
      <alignment vertical="center"/>
    </xf>
    <xf numFmtId="0" fontId="16" fillId="6" borderId="2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6" fontId="16" fillId="6" borderId="21" xfId="0" applyNumberFormat="1" applyFont="1" applyFill="1" applyBorder="1" applyAlignment="1">
      <alignment vertical="center"/>
    </xf>
    <xf numFmtId="49" fontId="18" fillId="5" borderId="0" xfId="0" applyNumberFormat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10</xdr:col>
      <xdr:colOff>590550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712DEF-0247-F963-8DA2-034D896FD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7877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87"/>
  <sheetViews>
    <sheetView tabSelected="1" workbookViewId="0">
      <selection activeCell="J19" sqref="J19"/>
    </sheetView>
  </sheetViews>
  <sheetFormatPr baseColWidth="10" defaultRowHeight="15" x14ac:dyDescent="0.25"/>
  <sheetData>
    <row r="9" spans="1:6" ht="24" x14ac:dyDescent="0.25">
      <c r="A9" s="1" t="s">
        <v>0</v>
      </c>
      <c r="B9" s="2" t="s">
        <v>1</v>
      </c>
      <c r="C9" s="2"/>
      <c r="D9" s="3"/>
      <c r="E9" s="1" t="s">
        <v>2</v>
      </c>
      <c r="F9" s="4">
        <v>639</v>
      </c>
    </row>
    <row r="10" spans="1:6" ht="24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24" x14ac:dyDescent="0.25">
      <c r="A11" s="5" t="s">
        <v>7</v>
      </c>
      <c r="B11" s="6" t="s">
        <v>8</v>
      </c>
      <c r="C11" s="6"/>
      <c r="D11" s="3"/>
      <c r="E11" s="7" t="s">
        <v>9</v>
      </c>
      <c r="F11" s="4">
        <v>7500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v>4473000</v>
      </c>
    </row>
    <row r="13" spans="1:6" x14ac:dyDescent="0.25">
      <c r="A13" s="5" t="s">
        <v>13</v>
      </c>
      <c r="B13" s="6" t="s">
        <v>14</v>
      </c>
      <c r="C13" s="6"/>
      <c r="D13" s="3"/>
      <c r="E13" s="9" t="s">
        <v>15</v>
      </c>
      <c r="F13" s="10" t="s">
        <v>16</v>
      </c>
    </row>
    <row r="14" spans="1:6" ht="24" x14ac:dyDescent="0.25">
      <c r="A14" s="11" t="s">
        <v>17</v>
      </c>
      <c r="B14" s="12" t="s">
        <v>18</v>
      </c>
      <c r="C14" s="12"/>
      <c r="D14" s="3"/>
      <c r="E14" s="9" t="s">
        <v>19</v>
      </c>
      <c r="F14" s="10" t="s">
        <v>20</v>
      </c>
    </row>
    <row r="15" spans="1:6" ht="24" x14ac:dyDescent="0.25">
      <c r="A15" s="11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3"/>
      <c r="B16" s="3"/>
      <c r="C16" s="3"/>
      <c r="D16" s="3"/>
      <c r="E16" s="15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3"/>
      <c r="B18" s="3"/>
      <c r="C18" s="3"/>
      <c r="D18" s="3"/>
      <c r="E18" s="15"/>
      <c r="F18" s="15"/>
    </row>
    <row r="19" spans="1:6" ht="24" x14ac:dyDescent="0.25">
      <c r="A19" s="18" t="s">
        <v>25</v>
      </c>
      <c r="B19" s="3"/>
      <c r="C19" s="3"/>
      <c r="D19" s="3"/>
      <c r="E19" s="15"/>
      <c r="F19" s="15"/>
    </row>
    <row r="20" spans="1:6" ht="24.75" x14ac:dyDescent="0.25">
      <c r="A20" s="19" t="s">
        <v>26</v>
      </c>
      <c r="B20" s="19" t="s">
        <v>27</v>
      </c>
      <c r="C20" s="19" t="s">
        <v>28</v>
      </c>
      <c r="D20" s="19" t="s">
        <v>29</v>
      </c>
      <c r="E20" s="20" t="s">
        <v>30</v>
      </c>
      <c r="F20" s="21" t="s">
        <v>31</v>
      </c>
    </row>
    <row r="21" spans="1:6" ht="24" x14ac:dyDescent="0.25">
      <c r="A21" s="22" t="s">
        <v>32</v>
      </c>
      <c r="B21" s="8" t="s">
        <v>33</v>
      </c>
      <c r="C21" s="8"/>
      <c r="D21" s="8" t="s">
        <v>34</v>
      </c>
      <c r="E21" s="23"/>
      <c r="F21" s="23">
        <v>0</v>
      </c>
    </row>
    <row r="22" spans="1:6" ht="23.25" x14ac:dyDescent="0.25">
      <c r="A22" s="8" t="s">
        <v>35</v>
      </c>
      <c r="B22" s="8" t="s">
        <v>33</v>
      </c>
      <c r="C22" s="8">
        <v>2</v>
      </c>
      <c r="D22" s="24" t="s">
        <v>36</v>
      </c>
      <c r="E22" s="23">
        <f>VLOOKUP(A22,[1]PRECIO!A2:C222,3,0)</f>
        <v>70000</v>
      </c>
      <c r="F22" s="23">
        <f>(C22*E22)</f>
        <v>140000</v>
      </c>
    </row>
    <row r="23" spans="1:6" ht="24.75" x14ac:dyDescent="0.25">
      <c r="A23" s="8" t="s">
        <v>37</v>
      </c>
      <c r="B23" s="8" t="s">
        <v>33</v>
      </c>
      <c r="C23" s="8">
        <v>1</v>
      </c>
      <c r="D23" s="25" t="s">
        <v>38</v>
      </c>
      <c r="E23" s="23">
        <f>VLOOKUP(A23,[1]PRECIO!A3:C223,3,0)</f>
        <v>30000</v>
      </c>
      <c r="F23" s="23">
        <f>(C23*E23)</f>
        <v>30000</v>
      </c>
    </row>
    <row r="24" spans="1:6" x14ac:dyDescent="0.25">
      <c r="A24" s="26" t="s">
        <v>39</v>
      </c>
      <c r="B24" s="27"/>
      <c r="C24" s="27"/>
      <c r="D24" s="27"/>
      <c r="E24" s="28"/>
      <c r="F24" s="29">
        <f>SUM(F21:F23)</f>
        <v>170000</v>
      </c>
    </row>
    <row r="25" spans="1:6" x14ac:dyDescent="0.25">
      <c r="A25" s="3"/>
      <c r="B25" s="3"/>
      <c r="C25" s="3"/>
      <c r="D25" s="3"/>
      <c r="E25" s="15"/>
      <c r="F25" s="15"/>
    </row>
    <row r="26" spans="1:6" ht="24" x14ac:dyDescent="0.25">
      <c r="A26" s="18" t="s">
        <v>40</v>
      </c>
      <c r="B26" s="3"/>
      <c r="C26" s="3"/>
      <c r="D26" s="3"/>
      <c r="E26" s="15"/>
      <c r="F26" s="15"/>
    </row>
    <row r="27" spans="1:6" ht="24.75" x14ac:dyDescent="0.25">
      <c r="A27" s="19" t="s">
        <v>26</v>
      </c>
      <c r="B27" s="19" t="s">
        <v>27</v>
      </c>
      <c r="C27" s="19" t="s">
        <v>28</v>
      </c>
      <c r="D27" s="19" t="s">
        <v>29</v>
      </c>
      <c r="E27" s="20" t="s">
        <v>30</v>
      </c>
      <c r="F27" s="21" t="s">
        <v>31</v>
      </c>
    </row>
    <row r="28" spans="1:6" x14ac:dyDescent="0.25">
      <c r="A28" s="8"/>
      <c r="B28" s="8"/>
      <c r="C28" s="8"/>
      <c r="D28" s="8"/>
      <c r="E28" s="10"/>
      <c r="F28" s="23">
        <v>0</v>
      </c>
    </row>
    <row r="29" spans="1:6" x14ac:dyDescent="0.25">
      <c r="A29" s="26" t="s">
        <v>41</v>
      </c>
      <c r="B29" s="27"/>
      <c r="C29" s="27"/>
      <c r="D29" s="27"/>
      <c r="E29" s="28"/>
      <c r="F29" s="28">
        <v>0</v>
      </c>
    </row>
    <row r="30" spans="1:6" x14ac:dyDescent="0.25">
      <c r="A30" s="3"/>
      <c r="B30" s="3"/>
      <c r="C30" s="3"/>
      <c r="D30" s="3"/>
      <c r="E30" s="15"/>
      <c r="F30" s="15"/>
    </row>
    <row r="31" spans="1:6" x14ac:dyDescent="0.25">
      <c r="A31" s="18" t="s">
        <v>42</v>
      </c>
      <c r="B31" s="3"/>
      <c r="C31" s="3"/>
      <c r="D31" s="3"/>
      <c r="E31" s="15"/>
      <c r="F31" s="15"/>
    </row>
    <row r="32" spans="1:6" ht="24.75" x14ac:dyDescent="0.25">
      <c r="A32" s="19" t="s">
        <v>26</v>
      </c>
      <c r="B32" s="19" t="s">
        <v>27</v>
      </c>
      <c r="C32" s="19" t="s">
        <v>28</v>
      </c>
      <c r="D32" s="19" t="s">
        <v>29</v>
      </c>
      <c r="E32" s="20" t="s">
        <v>30</v>
      </c>
      <c r="F32" s="21" t="s">
        <v>31</v>
      </c>
    </row>
    <row r="33" spans="1:6" x14ac:dyDescent="0.25">
      <c r="A33" s="8"/>
      <c r="B33" s="8"/>
      <c r="C33" s="8"/>
      <c r="D33" s="30"/>
      <c r="E33" s="23"/>
      <c r="F33" s="23">
        <v>0</v>
      </c>
    </row>
    <row r="34" spans="1:6" x14ac:dyDescent="0.25">
      <c r="A34" s="26" t="s">
        <v>43</v>
      </c>
      <c r="B34" s="27"/>
      <c r="C34" s="27"/>
      <c r="D34" s="27"/>
      <c r="E34" s="28"/>
      <c r="F34" s="29">
        <v>0</v>
      </c>
    </row>
    <row r="35" spans="1:6" x14ac:dyDescent="0.25">
      <c r="A35" s="3"/>
      <c r="B35" s="3"/>
      <c r="C35" s="3"/>
      <c r="D35" s="3"/>
      <c r="E35" s="15"/>
      <c r="F35" s="15"/>
    </row>
    <row r="36" spans="1:6" x14ac:dyDescent="0.25">
      <c r="A36" s="18" t="s">
        <v>44</v>
      </c>
      <c r="B36" s="3"/>
      <c r="C36" s="3"/>
      <c r="D36" s="3"/>
      <c r="E36" s="15"/>
      <c r="F36" s="15"/>
    </row>
    <row r="37" spans="1:6" x14ac:dyDescent="0.25">
      <c r="A37" s="19" t="s">
        <v>44</v>
      </c>
      <c r="B37" s="19" t="s">
        <v>45</v>
      </c>
      <c r="C37" s="19" t="s">
        <v>46</v>
      </c>
      <c r="D37" s="19" t="s">
        <v>29</v>
      </c>
      <c r="E37" s="21" t="s">
        <v>30</v>
      </c>
      <c r="F37" s="21" t="s">
        <v>47</v>
      </c>
    </row>
    <row r="38" spans="1:6" x14ac:dyDescent="0.25">
      <c r="A38" s="31" t="s">
        <v>48</v>
      </c>
      <c r="B38" s="8"/>
      <c r="C38" s="8"/>
      <c r="D38" s="8"/>
      <c r="E38" s="23"/>
      <c r="F38" s="23"/>
    </row>
    <row r="39" spans="1:6" ht="24.75" x14ac:dyDescent="0.25">
      <c r="A39" s="7" t="s">
        <v>49</v>
      </c>
      <c r="B39" s="8" t="s">
        <v>50</v>
      </c>
      <c r="C39" s="8">
        <v>10</v>
      </c>
      <c r="D39" s="25" t="s">
        <v>51</v>
      </c>
      <c r="E39" s="23">
        <f>VLOOKUP(A39,[1]PRECIO!A2:C240,3,0)</f>
        <v>1800</v>
      </c>
      <c r="F39" s="23">
        <f>E39*C39</f>
        <v>18000</v>
      </c>
    </row>
    <row r="40" spans="1:6" x14ac:dyDescent="0.25">
      <c r="A40" s="32" t="s">
        <v>52</v>
      </c>
      <c r="B40" s="8"/>
      <c r="C40" s="8"/>
      <c r="D40" s="8"/>
      <c r="E40" s="23"/>
      <c r="F40" s="23"/>
    </row>
    <row r="41" spans="1:6" x14ac:dyDescent="0.25">
      <c r="A41" s="7" t="s">
        <v>53</v>
      </c>
      <c r="B41" s="8" t="s">
        <v>50</v>
      </c>
      <c r="C41" s="8">
        <v>10</v>
      </c>
      <c r="D41" s="8" t="s">
        <v>34</v>
      </c>
      <c r="E41" s="23">
        <f>VLOOKUP(A41,[1]PRECIO!A23:C242,3,0)</f>
        <v>8900</v>
      </c>
      <c r="F41" s="23">
        <f t="shared" ref="F41:F48" si="0">E41*C41</f>
        <v>89000</v>
      </c>
    </row>
    <row r="42" spans="1:6" ht="24.75" x14ac:dyDescent="0.25">
      <c r="A42" s="7" t="s">
        <v>54</v>
      </c>
      <c r="B42" s="8" t="s">
        <v>55</v>
      </c>
      <c r="C42" s="8">
        <v>571</v>
      </c>
      <c r="D42" s="25" t="s">
        <v>56</v>
      </c>
      <c r="E42" s="23">
        <f>VLOOKUP(A42,[1]PRECIO!A24:C243,3,0)</f>
        <v>72</v>
      </c>
      <c r="F42" s="23">
        <f t="shared" si="0"/>
        <v>41112</v>
      </c>
    </row>
    <row r="43" spans="1:6" ht="24.75" x14ac:dyDescent="0.25">
      <c r="A43" s="7" t="s">
        <v>57</v>
      </c>
      <c r="B43" s="8" t="s">
        <v>55</v>
      </c>
      <c r="C43" s="8">
        <v>571</v>
      </c>
      <c r="D43" s="25" t="s">
        <v>56</v>
      </c>
      <c r="E43" s="23">
        <f>VLOOKUP(A43,[1]PRECIO!A25:C244,3,0)</f>
        <v>24</v>
      </c>
      <c r="F43" s="23">
        <f t="shared" si="0"/>
        <v>13704</v>
      </c>
    </row>
    <row r="44" spans="1:6" ht="24.75" x14ac:dyDescent="0.25">
      <c r="A44" s="7" t="s">
        <v>58</v>
      </c>
      <c r="B44" s="8" t="s">
        <v>55</v>
      </c>
      <c r="C44" s="8">
        <v>571</v>
      </c>
      <c r="D44" s="25" t="s">
        <v>56</v>
      </c>
      <c r="E44" s="23">
        <f>VLOOKUP(A44,[1]PRECIO!A26:C245,3,0)</f>
        <v>21</v>
      </c>
      <c r="F44" s="23">
        <f t="shared" si="0"/>
        <v>11991</v>
      </c>
    </row>
    <row r="45" spans="1:6" ht="24.75" x14ac:dyDescent="0.25">
      <c r="A45" s="7" t="s">
        <v>59</v>
      </c>
      <c r="B45" s="8" t="s">
        <v>55</v>
      </c>
      <c r="C45" s="8">
        <v>571</v>
      </c>
      <c r="D45" s="25" t="s">
        <v>56</v>
      </c>
      <c r="E45" s="23">
        <f>VLOOKUP(A45,[1]PRECIO!A27:C246,3,0)</f>
        <v>12</v>
      </c>
      <c r="F45" s="23">
        <f t="shared" si="0"/>
        <v>6852</v>
      </c>
    </row>
    <row r="46" spans="1:6" ht="24.75" x14ac:dyDescent="0.25">
      <c r="A46" s="7" t="s">
        <v>60</v>
      </c>
      <c r="B46" s="8" t="s">
        <v>55</v>
      </c>
      <c r="C46" s="8">
        <v>571</v>
      </c>
      <c r="D46" s="25" t="s">
        <v>56</v>
      </c>
      <c r="E46" s="23">
        <f>VLOOKUP(A46,[1]PRECIO!A28:C247,3,0)</f>
        <v>452</v>
      </c>
      <c r="F46" s="23">
        <f t="shared" si="0"/>
        <v>258092</v>
      </c>
    </row>
    <row r="47" spans="1:6" ht="24.75" x14ac:dyDescent="0.25">
      <c r="A47" s="7" t="s">
        <v>61</v>
      </c>
      <c r="B47" s="8" t="s">
        <v>50</v>
      </c>
      <c r="C47" s="8">
        <v>571</v>
      </c>
      <c r="D47" s="25" t="s">
        <v>56</v>
      </c>
      <c r="E47" s="23">
        <f>VLOOKUP(A47,[1]PRECIO!A29:C248,3,0)</f>
        <v>35</v>
      </c>
      <c r="F47" s="23">
        <f t="shared" si="0"/>
        <v>19985</v>
      </c>
    </row>
    <row r="48" spans="1:6" ht="24.75" x14ac:dyDescent="0.25">
      <c r="A48" s="7" t="s">
        <v>62</v>
      </c>
      <c r="B48" s="8" t="s">
        <v>55</v>
      </c>
      <c r="C48" s="8">
        <v>571</v>
      </c>
      <c r="D48" s="25" t="s">
        <v>56</v>
      </c>
      <c r="E48" s="23">
        <f>VLOOKUP(A48,[1]PRECIO!A30:C249,3,0)</f>
        <v>160</v>
      </c>
      <c r="F48" s="23">
        <f t="shared" si="0"/>
        <v>91360</v>
      </c>
    </row>
    <row r="49" spans="1:6" x14ac:dyDescent="0.25">
      <c r="A49" s="26" t="s">
        <v>63</v>
      </c>
      <c r="B49" s="27"/>
      <c r="C49" s="27"/>
      <c r="D49" s="27"/>
      <c r="E49" s="28"/>
      <c r="F49" s="29">
        <f>SUM(F38:F48)</f>
        <v>550096</v>
      </c>
    </row>
    <row r="50" spans="1:6" x14ac:dyDescent="0.25">
      <c r="A50" s="33"/>
      <c r="B50" s="34"/>
      <c r="C50" s="34"/>
      <c r="D50" s="34"/>
      <c r="E50" s="35"/>
      <c r="F50" s="36"/>
    </row>
    <row r="51" spans="1:6" x14ac:dyDescent="0.25">
      <c r="A51" s="37" t="s">
        <v>64</v>
      </c>
      <c r="E51" s="38"/>
      <c r="F51" s="38"/>
    </row>
    <row r="52" spans="1:6" x14ac:dyDescent="0.25">
      <c r="A52" s="39" t="s">
        <v>65</v>
      </c>
      <c r="B52" s="39" t="s">
        <v>45</v>
      </c>
      <c r="C52" s="39" t="s">
        <v>46</v>
      </c>
      <c r="D52" s="39" t="s">
        <v>29</v>
      </c>
      <c r="E52" s="21" t="s">
        <v>30</v>
      </c>
      <c r="F52" s="40" t="s">
        <v>47</v>
      </c>
    </row>
    <row r="53" spans="1:6" x14ac:dyDescent="0.25">
      <c r="A53" s="41"/>
      <c r="B53" s="42"/>
      <c r="C53" s="42"/>
      <c r="D53" s="42"/>
      <c r="E53" s="43"/>
      <c r="F53" s="43"/>
    </row>
    <row r="54" spans="1:6" x14ac:dyDescent="0.25">
      <c r="A54" s="44" t="s">
        <v>66</v>
      </c>
      <c r="B54" s="45"/>
      <c r="C54" s="45"/>
      <c r="D54" s="45"/>
      <c r="E54" s="46"/>
      <c r="F54" s="47">
        <f>SUM(F53:F53)</f>
        <v>0</v>
      </c>
    </row>
    <row r="55" spans="1:6" x14ac:dyDescent="0.25">
      <c r="A55" s="48"/>
      <c r="B55" s="49"/>
      <c r="C55" s="49"/>
      <c r="D55" s="49"/>
      <c r="E55" s="50"/>
      <c r="F55" s="51"/>
    </row>
    <row r="56" spans="1:6" x14ac:dyDescent="0.25">
      <c r="A56" s="52" t="s">
        <v>67</v>
      </c>
      <c r="B56" s="52"/>
      <c r="C56" s="52"/>
      <c r="D56" s="52"/>
      <c r="E56" s="52"/>
      <c r="F56" s="53">
        <f>SUM(F24+F29+F34+F49)</f>
        <v>720096</v>
      </c>
    </row>
    <row r="57" spans="1:6" x14ac:dyDescent="0.25">
      <c r="A57" s="54" t="s">
        <v>68</v>
      </c>
      <c r="B57" s="55"/>
      <c r="C57" s="55"/>
      <c r="D57" s="55"/>
      <c r="E57" s="55"/>
      <c r="F57" s="56">
        <f>SUM(F56*5/100)</f>
        <v>36004.800000000003</v>
      </c>
    </row>
    <row r="58" spans="1:6" x14ac:dyDescent="0.25">
      <c r="A58" s="57" t="s">
        <v>69</v>
      </c>
      <c r="B58" s="57"/>
      <c r="C58" s="57"/>
      <c r="D58" s="57"/>
      <c r="E58" s="57"/>
      <c r="F58" s="58">
        <f>SUM(F56:F57)</f>
        <v>756100.8</v>
      </c>
    </row>
    <row r="59" spans="1:6" x14ac:dyDescent="0.25">
      <c r="A59" s="59" t="s">
        <v>70</v>
      </c>
      <c r="B59" s="59"/>
      <c r="C59" s="59"/>
      <c r="D59" s="59"/>
      <c r="E59" s="59"/>
      <c r="F59" s="60">
        <f>SUM(F12*1)</f>
        <v>4473000</v>
      </c>
    </row>
    <row r="60" spans="1:6" x14ac:dyDescent="0.25">
      <c r="A60" s="57" t="s">
        <v>71</v>
      </c>
      <c r="B60" s="52"/>
      <c r="C60" s="52"/>
      <c r="D60" s="52"/>
      <c r="E60" s="52"/>
      <c r="F60" s="53">
        <f>SUM(F59-F58)</f>
        <v>3716899.2</v>
      </c>
    </row>
    <row r="61" spans="1:6" x14ac:dyDescent="0.25">
      <c r="A61" s="61" t="s">
        <v>72</v>
      </c>
      <c r="B61" s="62"/>
      <c r="C61" s="62"/>
      <c r="D61" s="62"/>
      <c r="E61" s="62"/>
      <c r="F61" s="63"/>
    </row>
    <row r="62" spans="1:6" ht="15.75" thickBot="1" x14ac:dyDescent="0.3">
      <c r="A62" s="64"/>
      <c r="B62" s="62"/>
      <c r="C62" s="62"/>
      <c r="D62" s="62"/>
      <c r="E62" s="62"/>
      <c r="F62" s="63"/>
    </row>
    <row r="63" spans="1:6" x14ac:dyDescent="0.25">
      <c r="A63" s="65" t="s">
        <v>73</v>
      </c>
      <c r="B63" s="66"/>
      <c r="C63" s="66"/>
      <c r="D63" s="66"/>
      <c r="E63" s="67"/>
      <c r="F63" s="63"/>
    </row>
    <row r="64" spans="1:6" x14ac:dyDescent="0.25">
      <c r="A64" s="68" t="s">
        <v>74</v>
      </c>
      <c r="B64" s="69"/>
      <c r="C64" s="69"/>
      <c r="D64" s="69"/>
      <c r="E64" s="70"/>
      <c r="F64" s="63"/>
    </row>
    <row r="65" spans="1:6" x14ac:dyDescent="0.25">
      <c r="A65" s="68" t="s">
        <v>75</v>
      </c>
      <c r="B65" s="69"/>
      <c r="C65" s="69"/>
      <c r="D65" s="69"/>
      <c r="E65" s="70"/>
      <c r="F65" s="63"/>
    </row>
    <row r="66" spans="1:6" x14ac:dyDescent="0.25">
      <c r="A66" s="68" t="s">
        <v>76</v>
      </c>
      <c r="B66" s="69"/>
      <c r="C66" s="69"/>
      <c r="D66" s="69"/>
      <c r="E66" s="70"/>
      <c r="F66" s="63"/>
    </row>
    <row r="67" spans="1:6" x14ac:dyDescent="0.25">
      <c r="A67" s="68" t="s">
        <v>77</v>
      </c>
      <c r="B67" s="69"/>
      <c r="C67" s="69"/>
      <c r="D67" s="69"/>
      <c r="E67" s="70"/>
      <c r="F67" s="63"/>
    </row>
    <row r="68" spans="1:6" x14ac:dyDescent="0.25">
      <c r="A68" s="68" t="s">
        <v>78</v>
      </c>
      <c r="B68" s="69"/>
      <c r="C68" s="69"/>
      <c r="D68" s="69"/>
      <c r="E68" s="70"/>
      <c r="F68" s="63"/>
    </row>
    <row r="69" spans="1:6" x14ac:dyDescent="0.25">
      <c r="A69" s="68" t="s">
        <v>79</v>
      </c>
      <c r="B69" s="69"/>
      <c r="C69" s="69"/>
      <c r="D69" s="69"/>
      <c r="E69" s="70"/>
      <c r="F69" s="63"/>
    </row>
    <row r="70" spans="1:6" x14ac:dyDescent="0.25">
      <c r="A70" s="68" t="s">
        <v>80</v>
      </c>
      <c r="B70" s="69"/>
      <c r="C70" s="69"/>
      <c r="D70" s="69"/>
      <c r="E70" s="70"/>
    </row>
    <row r="71" spans="1:6" ht="15.75" thickBot="1" x14ac:dyDescent="0.3">
      <c r="A71" s="71" t="s">
        <v>81</v>
      </c>
      <c r="B71" s="72"/>
      <c r="C71" s="72"/>
      <c r="D71" s="72"/>
      <c r="E71" s="73"/>
      <c r="F71" s="74"/>
    </row>
    <row r="72" spans="1:6" ht="15.75" thickBot="1" x14ac:dyDescent="0.3"/>
    <row r="73" spans="1:6" ht="15.75" thickBot="1" x14ac:dyDescent="0.3">
      <c r="A73" s="75" t="s">
        <v>82</v>
      </c>
      <c r="B73" s="76"/>
      <c r="C73" s="77"/>
      <c r="D73" s="78"/>
      <c r="E73" s="78"/>
    </row>
    <row r="74" spans="1:6" x14ac:dyDescent="0.25">
      <c r="A74" s="79" t="s">
        <v>83</v>
      </c>
      <c r="B74" s="80" t="s">
        <v>84</v>
      </c>
      <c r="C74" s="81" t="s">
        <v>85</v>
      </c>
      <c r="D74" s="78"/>
      <c r="E74" s="78"/>
    </row>
    <row r="75" spans="1:6" x14ac:dyDescent="0.25">
      <c r="A75" s="82" t="s">
        <v>86</v>
      </c>
      <c r="B75" s="83">
        <f>F24</f>
        <v>170000</v>
      </c>
      <c r="C75" s="84">
        <f>(B75/B81)</f>
        <v>0.22483774650152466</v>
      </c>
      <c r="D75" s="78"/>
      <c r="E75" s="78"/>
    </row>
    <row r="76" spans="1:6" x14ac:dyDescent="0.25">
      <c r="A76" s="82" t="s">
        <v>87</v>
      </c>
      <c r="B76" s="85">
        <f>F29</f>
        <v>0</v>
      </c>
      <c r="C76" s="84">
        <v>0</v>
      </c>
      <c r="D76" s="78"/>
      <c r="E76" s="78"/>
    </row>
    <row r="77" spans="1:6" x14ac:dyDescent="0.25">
      <c r="A77" s="82" t="s">
        <v>88</v>
      </c>
      <c r="B77" s="83">
        <f>F34</f>
        <v>0</v>
      </c>
      <c r="C77" s="84">
        <f>(B77/B81)</f>
        <v>0</v>
      </c>
      <c r="D77" s="78"/>
      <c r="E77" s="78"/>
    </row>
    <row r="78" spans="1:6" x14ac:dyDescent="0.25">
      <c r="A78" s="82" t="s">
        <v>89</v>
      </c>
      <c r="B78" s="83">
        <f>F49</f>
        <v>550096</v>
      </c>
      <c r="C78" s="84">
        <f>(B78/B81)</f>
        <v>0.72754320587942767</v>
      </c>
      <c r="D78" s="78"/>
      <c r="E78" s="78"/>
    </row>
    <row r="79" spans="1:6" x14ac:dyDescent="0.25">
      <c r="A79" s="82" t="s">
        <v>90</v>
      </c>
      <c r="B79" s="86">
        <f>F54</f>
        <v>0</v>
      </c>
      <c r="C79" s="84">
        <f>(B79/B81)</f>
        <v>0</v>
      </c>
      <c r="D79" s="87"/>
      <c r="E79" s="87"/>
    </row>
    <row r="80" spans="1:6" x14ac:dyDescent="0.25">
      <c r="A80" s="82" t="s">
        <v>91</v>
      </c>
      <c r="B80" s="86">
        <f>F57</f>
        <v>36004.800000000003</v>
      </c>
      <c r="C80" s="84">
        <f>(B80/B81)</f>
        <v>4.7619047619047623E-2</v>
      </c>
      <c r="D80" s="87"/>
      <c r="E80" s="87"/>
    </row>
    <row r="81" spans="1:5" ht="15.75" thickBot="1" x14ac:dyDescent="0.3">
      <c r="A81" s="88" t="s">
        <v>92</v>
      </c>
      <c r="B81" s="89">
        <f>SUM(B75:B80)</f>
        <v>756100.8</v>
      </c>
      <c r="C81" s="90">
        <f>SUM(C75:C80)</f>
        <v>1</v>
      </c>
      <c r="D81" s="87"/>
      <c r="E81" s="87"/>
    </row>
    <row r="82" spans="1:5" x14ac:dyDescent="0.25">
      <c r="A82" s="64"/>
      <c r="B82" s="62"/>
      <c r="C82" s="62"/>
      <c r="D82" s="62"/>
      <c r="E82" s="62"/>
    </row>
    <row r="83" spans="1:5" ht="15.75" thickBot="1" x14ac:dyDescent="0.3">
      <c r="A83" s="91"/>
      <c r="B83" s="62"/>
      <c r="C83" s="62"/>
      <c r="D83" s="62"/>
      <c r="E83" s="62"/>
    </row>
    <row r="84" spans="1:5" ht="15.75" thickBot="1" x14ac:dyDescent="0.3">
      <c r="A84" s="92"/>
      <c r="B84" s="76" t="s">
        <v>93</v>
      </c>
      <c r="C84" s="93"/>
      <c r="D84" s="94"/>
      <c r="E84" s="87"/>
    </row>
    <row r="85" spans="1:5" x14ac:dyDescent="0.25">
      <c r="A85" s="95" t="s">
        <v>94</v>
      </c>
      <c r="B85" s="96">
        <v>600</v>
      </c>
      <c r="C85" s="96">
        <v>639</v>
      </c>
      <c r="D85" s="97">
        <v>700</v>
      </c>
      <c r="E85" s="98"/>
    </row>
    <row r="86" spans="1:5" ht="15.75" thickBot="1" x14ac:dyDescent="0.3">
      <c r="A86" s="88" t="s">
        <v>95</v>
      </c>
      <c r="B86" s="89">
        <v>2376</v>
      </c>
      <c r="C86" s="89">
        <v>2231</v>
      </c>
      <c r="D86" s="99">
        <v>2037</v>
      </c>
      <c r="E86" s="98"/>
    </row>
    <row r="87" spans="1:5" x14ac:dyDescent="0.25">
      <c r="A87" s="100" t="s">
        <v>96</v>
      </c>
      <c r="B87" s="69"/>
      <c r="C87" s="69"/>
      <c r="D87" s="69"/>
      <c r="E87" s="69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E1D397-753A-437E-917C-BED46CE1183C}"/>
</file>

<file path=customXml/itemProps2.xml><?xml version="1.0" encoding="utf-8"?>
<ds:datastoreItem xmlns:ds="http://schemas.openxmlformats.org/officeDocument/2006/customXml" ds:itemID="{5F5358B6-51AA-484F-8319-296A499D86A3}"/>
</file>

<file path=customXml/itemProps3.xml><?xml version="1.0" encoding="utf-8"?>
<ds:datastoreItem xmlns:ds="http://schemas.openxmlformats.org/officeDocument/2006/customXml" ds:itemID="{414CBE3E-5F6C-4A2E-BBE4-44E9BC787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ext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2023-04-13T14:02:11Z</dcterms:created>
  <dcterms:modified xsi:type="dcterms:W3CDTF">2023-04-13T14:02:43Z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