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aprino int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87" i="1"/>
  <c r="F81" i="1"/>
  <c r="F60" i="1"/>
  <c r="F55" i="1"/>
  <c r="B90" i="1" s="1"/>
  <c r="E54" i="1"/>
  <c r="E49" i="1"/>
  <c r="E48" i="1"/>
  <c r="E47" i="1"/>
  <c r="E46" i="1"/>
  <c r="E45" i="1"/>
  <c r="E44" i="1"/>
  <c r="E43" i="1"/>
  <c r="E42" i="1"/>
  <c r="E40" i="1"/>
  <c r="F40" i="1" s="1"/>
  <c r="F50" i="1" s="1"/>
  <c r="B89" i="1" s="1"/>
  <c r="E38" i="1"/>
  <c r="E37" i="1"/>
  <c r="E33" i="1"/>
  <c r="F33" i="1" s="1"/>
  <c r="E23" i="1"/>
  <c r="F23" i="1" s="1"/>
  <c r="F22" i="1"/>
  <c r="E22" i="1"/>
  <c r="E21" i="1"/>
  <c r="F21" i="1" s="1"/>
  <c r="F24" i="1" l="1"/>
  <c r="B86" i="1" l="1"/>
  <c r="F57" i="1"/>
  <c r="F59" i="1" l="1"/>
  <c r="F61" i="1" s="1"/>
  <c r="F58" i="1"/>
  <c r="B91" i="1" s="1"/>
  <c r="B92" i="1"/>
  <c r="C88" i="1" l="1"/>
  <c r="C89" i="1"/>
  <c r="C90" i="1"/>
  <c r="C86" i="1"/>
  <c r="C92" i="1" s="1"/>
  <c r="C91" i="1"/>
</calcChain>
</file>

<file path=xl/sharedStrings.xml><?xml version="1.0" encoding="utf-8"?>
<sst xmlns="http://schemas.openxmlformats.org/spreadsheetml/2006/main" count="148" uniqueCount="114">
  <si>
    <t>RUBRO O CULTIVO</t>
  </si>
  <si>
    <t xml:space="preserve">PRODUCCION CAPRINA LECHERA </t>
  </si>
  <si>
    <t>RENDIMIENTO (Quesos/Año)</t>
  </si>
  <si>
    <t>SISTEMA DE PRODUCCION</t>
  </si>
  <si>
    <t>INTENSIVO</t>
  </si>
  <si>
    <t>Fecha Estimada precio venta</t>
  </si>
  <si>
    <t>TODO EL AÑO</t>
  </si>
  <si>
    <t>NIVEL TECNOLÓGICO</t>
  </si>
  <si>
    <t>ALTO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</si>
  <si>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</si>
  <si>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</si>
  <si>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</si>
  <si>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</si>
  <si>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</si>
  <si>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</si>
  <si>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</si>
  <si>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VENTA</t>
  </si>
  <si>
    <t>COMUNA/LOCALIDAD</t>
  </si>
  <si>
    <t>TODAS LAS COMUNAS</t>
  </si>
  <si>
    <t>FECHA PRODUCCION</t>
  </si>
  <si>
    <t>FECHA PRECIO INSUMOS</t>
  </si>
  <si>
    <t>CONTINGENCIA</t>
  </si>
  <si>
    <t>SEQUIA</t>
  </si>
  <si>
    <t>COSTOS DIRECTOS DE PRODUCCIÓN CAPRINA PARA LA ELABORACION DE QUESO DE CABRA CON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</si>
  <si>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</si>
  <si>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</si>
  <si>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</si>
  <si>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</si>
  <si>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</si>
  <si>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</si>
  <si>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</si>
  <si>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</si>
  <si>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</si>
  <si>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</si>
  <si>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</si>
  <si>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Oto-prim</t>
  </si>
  <si>
    <t>ELABORACIÓN DE QUESO</t>
  </si>
  <si>
    <t>Subtotal Jornadas Hombre</t>
  </si>
  <si>
    <t>JORNADAS ANIMAL</t>
  </si>
  <si>
    <t>Subtotal Jornadas Animal</t>
  </si>
  <si>
    <t>MAQUINARIA</t>
  </si>
  <si>
    <t>Mantencion Ordeñadora</t>
  </si>
  <si>
    <t>Subtotal Costo Maquinaria</t>
  </si>
  <si>
    <t>INSUMOS</t>
  </si>
  <si>
    <t>UNIDAD (Kg/l/u</t>
  </si>
  <si>
    <t>CANTIDAD (kg/I/u)</t>
  </si>
  <si>
    <t>SUBTOTAL ($)</t>
  </si>
  <si>
    <t>alimentación caprino intensivo</t>
  </si>
  <si>
    <t>U</t>
  </si>
  <si>
    <t>FARMACOS</t>
  </si>
  <si>
    <t>Antiparasitarios y vacunas</t>
  </si>
  <si>
    <t>DOSIS ANIMAL</t>
  </si>
  <si>
    <t>Oto- prim</t>
  </si>
  <si>
    <t>OTROS</t>
  </si>
  <si>
    <t>BOTIQUIN</t>
  </si>
  <si>
    <t>FERMENTOS LÁCTICOS</t>
  </si>
  <si>
    <t xml:space="preserve">Kg </t>
  </si>
  <si>
    <t>Prim-Ver</t>
  </si>
  <si>
    <t>CUAJO</t>
  </si>
  <si>
    <t>Primavera-verano</t>
  </si>
  <si>
    <t>NaCL</t>
  </si>
  <si>
    <t>Ca CL2</t>
  </si>
  <si>
    <t>CERA SELLADO</t>
  </si>
  <si>
    <t>ETIQUETA</t>
  </si>
  <si>
    <t>GAS</t>
  </si>
  <si>
    <t>Subtotal Insumos</t>
  </si>
  <si>
    <t xml:space="preserve">   OTROS</t>
  </si>
  <si>
    <t>ITEM</t>
  </si>
  <si>
    <t xml:space="preserve">UNIDAD </t>
  </si>
  <si>
    <t>N°JORNADAS</t>
  </si>
  <si>
    <t>Administracion y venta</t>
  </si>
  <si>
    <t>Animal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</si>
  <si>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</si>
  <si>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</si>
  <si>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</si>
  <si>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</si>
  <si>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</si>
  <si>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</si>
  <si>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</si>
  <si>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</si>
  <si>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</si>
  <si>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</si>
  <si>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</si>
  <si>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</si>
  <si>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</si>
  <si>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producción diaria por animal esta considerada en base a un promedio de 4 lts/dia de leche por un periodo de 300 dias anuales. </t>
  </si>
  <si>
    <t>7.  El rendimiento se calculó considerando que con 1000 lts de leche se obtienen 142 Kg de queso  -  Meneses R.,(2017) Manual de producción caprina La Serena: Boletin INIA</t>
  </si>
  <si>
    <t>8.  La ficha fue elaborada en base a los costos de producción de 10 cabras  mixtas ( criollas,criollas con cruza de razas lecheras introducidas y de razas lecheras )</t>
  </si>
  <si>
    <t xml:space="preserve">                                         9. Detalle de suplementos alimenticios</t>
  </si>
  <si>
    <t>Alimentación</t>
  </si>
  <si>
    <t>Unidad forrajera /día/cabra</t>
  </si>
  <si>
    <t>N° días</t>
  </si>
  <si>
    <t>Total UF/ año/rebaño</t>
  </si>
  <si>
    <t>Precio unitario UF ($)</t>
  </si>
  <si>
    <t xml:space="preserve">Sub Total /año/ rebaño </t>
  </si>
  <si>
    <t>Mantención</t>
  </si>
  <si>
    <t>Gestación (5 meses)</t>
  </si>
  <si>
    <t>Producción</t>
  </si>
  <si>
    <t>*Precio Unidad forrajera (UF) considerando insumo heno alfalfa precio total $6.500 pesos fardo 25 kilos de materia verde, con un 15 % humedad.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</si>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</sst>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_-&quot;$&quot;\ * #,##0.0_-;\-&quot;$&quot;\ * #,##0.0_-;_-&quot;$&quot;\ * &quot;-&quot;??_-;_-@_-"/>
    <numFmt numFmtId="167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2" applyNumberFormat="1" applyFont="1" applyBorder="1"/>
    <xf numFmtId="164" fontId="5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2" applyNumberFormat="1" applyFont="1" applyFill="1" applyBorder="1"/>
    <xf numFmtId="164" fontId="4" fillId="2" borderId="1" xfId="2" applyNumberFormat="1" applyFont="1" applyFill="1" applyBorder="1"/>
    <xf numFmtId="0" fontId="5" fillId="3" borderId="1" xfId="0" applyFont="1" applyFill="1" applyBorder="1" applyAlignment="1">
      <alignment horizontal="center"/>
    </xf>
    <xf numFmtId="0" fontId="6" fillId="0" borderId="1" xfId="0" applyFont="1" applyBorder="1"/>
    <xf numFmtId="164" fontId="7" fillId="0" borderId="1" xfId="2" applyNumberFormat="1" applyFont="1" applyBorder="1" applyAlignment="1">
      <alignment horizontal="right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wrapText="1"/>
    </xf>
    <xf numFmtId="164" fontId="7" fillId="2" borderId="1" xfId="2" applyNumberFormat="1" applyFont="1" applyFill="1" applyBorder="1"/>
    <xf numFmtId="164" fontId="2" fillId="2" borderId="1" xfId="2" applyNumberFormat="1" applyFont="1" applyFill="1" applyBorder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164" fontId="7" fillId="3" borderId="0" xfId="2" applyNumberFormat="1" applyFont="1" applyFill="1" applyBorder="1"/>
    <xf numFmtId="164" fontId="2" fillId="3" borderId="0" xfId="2" applyNumberFormat="1" applyFont="1" applyFill="1" applyBorder="1"/>
    <xf numFmtId="0" fontId="0" fillId="0" borderId="0" xfId="0" applyAlignment="1">
      <alignment horizontal="center"/>
    </xf>
    <xf numFmtId="164" fontId="1" fillId="0" borderId="0" xfId="2" applyNumberFormat="1" applyFont="1" applyBorder="1"/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7" fillId="3" borderId="1" xfId="2" applyNumberFormat="1" applyFont="1" applyFill="1" applyBorder="1" applyAlignment="1">
      <alignment horizontal="right"/>
    </xf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3" fontId="2" fillId="2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 applyAlignment="1">
      <alignment horizont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 applyAlignment="1">
      <alignment horizontal="center"/>
    </xf>
    <xf numFmtId="0" fontId="18" fillId="5" borderId="8" xfId="0" applyFont="1" applyFill="1" applyBorder="1"/>
    <xf numFmtId="0" fontId="18" fillId="5" borderId="9" xfId="0" applyFont="1" applyFill="1" applyBorder="1"/>
    <xf numFmtId="166" fontId="1" fillId="0" borderId="0" xfId="2" applyNumberFormat="1" applyFont="1" applyBorder="1" applyAlignment="1">
      <alignment horizontal="center"/>
    </xf>
    <xf numFmtId="164" fontId="1" fillId="0" borderId="0" xfId="2" applyNumberFormat="1" applyFont="1"/>
    <xf numFmtId="0" fontId="19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164" fontId="4" fillId="2" borderId="0" xfId="2" applyNumberFormat="1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0" xfId="2" applyNumberFormat="1" applyFont="1" applyFill="1" applyBorder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1" fillId="4" borderId="13" xfId="0" applyNumberFormat="1" applyFont="1" applyFill="1" applyBorder="1" applyAlignment="1">
      <alignment vertical="center"/>
    </xf>
    <xf numFmtId="49" fontId="21" fillId="4" borderId="14" xfId="0" applyNumberFormat="1" applyFont="1" applyFill="1" applyBorder="1" applyAlignment="1">
      <alignment horizontal="center" vertical="center"/>
    </xf>
    <xf numFmtId="0" fontId="22" fillId="4" borderId="15" xfId="0" applyFont="1" applyFill="1" applyBorder="1"/>
    <xf numFmtId="0" fontId="18" fillId="3" borderId="0" xfId="0" applyFont="1" applyFill="1"/>
    <xf numFmtId="49" fontId="16" fillId="6" borderId="16" xfId="0" applyNumberFormat="1" applyFont="1" applyFill="1" applyBorder="1" applyAlignment="1">
      <alignment vertical="center"/>
    </xf>
    <xf numFmtId="49" fontId="16" fillId="6" borderId="17" xfId="0" applyNumberFormat="1" applyFont="1" applyFill="1" applyBorder="1" applyAlignment="1">
      <alignment horizontal="center" vertical="center"/>
    </xf>
    <xf numFmtId="49" fontId="18" fillId="6" borderId="18" xfId="0" applyNumberFormat="1" applyFont="1" applyFill="1" applyBorder="1" applyAlignment="1">
      <alignment horizontal="right"/>
    </xf>
    <xf numFmtId="49" fontId="16" fillId="5" borderId="19" xfId="0" applyNumberFormat="1" applyFont="1" applyFill="1" applyBorder="1" applyAlignment="1">
      <alignment vertical="center"/>
    </xf>
    <xf numFmtId="3" fontId="16" fillId="5" borderId="20" xfId="0" applyNumberFormat="1" applyFont="1" applyFill="1" applyBorder="1" applyAlignment="1">
      <alignment horizontal="center" vertical="center"/>
    </xf>
    <xf numFmtId="9" fontId="18" fillId="5" borderId="21" xfId="0" applyNumberFormat="1" applyFont="1" applyFill="1" applyBorder="1"/>
    <xf numFmtId="164" fontId="16" fillId="5" borderId="20" xfId="0" applyNumberFormat="1" applyFont="1" applyFill="1" applyBorder="1" applyAlignment="1">
      <alignment horizontal="center" vertical="center"/>
    </xf>
    <xf numFmtId="167" fontId="16" fillId="5" borderId="2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167" fontId="16" fillId="6" borderId="23" xfId="0" applyNumberFormat="1" applyFont="1" applyFill="1" applyBorder="1" applyAlignment="1">
      <alignment horizontal="center" vertical="center"/>
    </xf>
    <xf numFmtId="9" fontId="16" fillId="6" borderId="24" xfId="0" applyNumberFormat="1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1" fillId="4" borderId="13" xfId="0" applyFont="1" applyFill="1" applyBorder="1" applyAlignment="1">
      <alignment vertical="center"/>
    </xf>
    <xf numFmtId="0" fontId="21" fillId="4" borderId="14" xfId="0" applyFont="1" applyFill="1" applyBorder="1" applyAlignment="1">
      <alignment vertical="center"/>
    </xf>
    <xf numFmtId="0" fontId="21" fillId="4" borderId="15" xfId="0" applyFont="1" applyFill="1" applyBorder="1" applyAlignment="1">
      <alignment vertical="center"/>
    </xf>
    <xf numFmtId="49" fontId="16" fillId="6" borderId="25" xfId="0" applyNumberFormat="1" applyFont="1" applyFill="1" applyBorder="1" applyAlignment="1">
      <alignment vertical="center"/>
    </xf>
    <xf numFmtId="41" fontId="16" fillId="6" borderId="26" xfId="1" applyFont="1" applyFill="1" applyBorder="1" applyAlignment="1">
      <alignment horizontal="center" vertical="center"/>
    </xf>
    <xf numFmtId="41" fontId="16" fillId="6" borderId="26" xfId="1" applyFont="1" applyFill="1" applyBorder="1" applyAlignment="1">
      <alignment vertical="center"/>
    </xf>
    <xf numFmtId="41" fontId="16" fillId="6" borderId="27" xfId="1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1" fontId="16" fillId="6" borderId="23" xfId="1" applyFont="1" applyFill="1" applyBorder="1" applyAlignment="1">
      <alignment horizontal="center" vertical="center"/>
    </xf>
    <xf numFmtId="41" fontId="16" fillId="6" borderId="23" xfId="1" applyFont="1" applyFill="1" applyBorder="1" applyAlignment="1">
      <alignment vertical="center"/>
    </xf>
    <xf numFmtId="41" fontId="16" fillId="6" borderId="24" xfId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0</xdr:rowOff>
    </xdr:from>
    <xdr:to>
      <xdr:col>10</xdr:col>
      <xdr:colOff>333375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A68957-B54C-7F17-6E24-26DEAC49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76104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8"/>
  <sheetViews>
    <sheetView tabSelected="1" workbookViewId="0">
      <selection activeCell="B9" sqref="B9:C9"/>
    </sheetView>
  </sheetViews>
  <sheetFormatPr baseColWidth="10" defaultRowHeight="15" x14ac:dyDescent="0.25"/>
  <cols>
    <col min="2" max="2" width="11.42578125" style="45"/>
  </cols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1704</v>
      </c>
    </row>
    <row r="10" spans="1:6" ht="24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9000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v>11928000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6</v>
      </c>
    </row>
    <row r="15" spans="1:6" ht="24" x14ac:dyDescent="0.25">
      <c r="A15" s="11" t="s">
        <v>20</v>
      </c>
      <c r="B15" s="13">
        <v>44896</v>
      </c>
      <c r="C15" s="14"/>
      <c r="D15" s="3"/>
      <c r="E15" s="9" t="s">
        <v>21</v>
      </c>
      <c r="F15" s="10" t="s">
        <v>22</v>
      </c>
    </row>
    <row r="16" spans="1:6" x14ac:dyDescent="0.25">
      <c r="A16" s="3"/>
      <c r="B16" s="15"/>
      <c r="C16" s="3"/>
      <c r="D16" s="3"/>
      <c r="E16" s="16"/>
      <c r="F16" s="17"/>
    </row>
    <row r="17" spans="1:6" x14ac:dyDescent="0.25">
      <c r="A17" s="18" t="s">
        <v>23</v>
      </c>
      <c r="B17" s="18"/>
      <c r="C17" s="18"/>
      <c r="D17" s="18"/>
      <c r="E17" s="18"/>
      <c r="F17" s="18"/>
    </row>
    <row r="18" spans="1:6" x14ac:dyDescent="0.25">
      <c r="A18" s="3"/>
      <c r="B18" s="15"/>
      <c r="C18" s="3"/>
      <c r="D18" s="3"/>
      <c r="E18" s="16"/>
      <c r="F18" s="16"/>
    </row>
    <row r="19" spans="1:6" ht="24" x14ac:dyDescent="0.25">
      <c r="A19" s="19" t="s">
        <v>24</v>
      </c>
      <c r="B19" s="15"/>
      <c r="C19" s="3"/>
      <c r="D19" s="3"/>
      <c r="E19" s="16"/>
      <c r="F19" s="16"/>
    </row>
    <row r="20" spans="1:6" ht="24.75" x14ac:dyDescent="0.25">
      <c r="A20" s="20" t="s">
        <v>25</v>
      </c>
      <c r="B20" s="20" t="s">
        <v>26</v>
      </c>
      <c r="C20" s="20" t="s">
        <v>27</v>
      </c>
      <c r="D20" s="20" t="s">
        <v>28</v>
      </c>
      <c r="E20" s="21" t="s">
        <v>29</v>
      </c>
      <c r="F20" s="22" t="s">
        <v>30</v>
      </c>
    </row>
    <row r="21" spans="1:6" ht="24" x14ac:dyDescent="0.25">
      <c r="A21" s="23" t="s">
        <v>31</v>
      </c>
      <c r="B21" s="8" t="s">
        <v>32</v>
      </c>
      <c r="C21" s="8">
        <v>240</v>
      </c>
      <c r="D21" s="8" t="s">
        <v>33</v>
      </c>
      <c r="E21" s="24">
        <f>VLOOKUP(A21,[1]PRECIO!A2:C221,3,0)</f>
        <v>23000</v>
      </c>
      <c r="F21" s="24">
        <f>E21*C21</f>
        <v>5520000</v>
      </c>
    </row>
    <row r="22" spans="1:6" x14ac:dyDescent="0.25">
      <c r="A22" s="8" t="s">
        <v>34</v>
      </c>
      <c r="B22" s="8" t="s">
        <v>32</v>
      </c>
      <c r="C22" s="8">
        <v>4</v>
      </c>
      <c r="D22" s="25" t="s">
        <v>35</v>
      </c>
      <c r="E22" s="24">
        <f>VLOOKUP(A22,[1]PRECIO!A2:C222,3,0)</f>
        <v>70000</v>
      </c>
      <c r="F22" s="24">
        <f>E22*C22</f>
        <v>280000</v>
      </c>
    </row>
    <row r="23" spans="1:6" x14ac:dyDescent="0.25">
      <c r="A23" s="8" t="s">
        <v>36</v>
      </c>
      <c r="B23" s="8" t="s">
        <v>32</v>
      </c>
      <c r="C23" s="8">
        <v>120</v>
      </c>
      <c r="D23" s="25" t="s">
        <v>33</v>
      </c>
      <c r="E23" s="24">
        <f>VLOOKUP(A23,[1]PRECIO!A3:C223,3,0)</f>
        <v>30000</v>
      </c>
      <c r="F23" s="24">
        <f>E23*C23</f>
        <v>3600000</v>
      </c>
    </row>
    <row r="24" spans="1:6" x14ac:dyDescent="0.25">
      <c r="A24" s="26" t="s">
        <v>37</v>
      </c>
      <c r="B24" s="27"/>
      <c r="C24" s="28"/>
      <c r="D24" s="28"/>
      <c r="E24" s="29"/>
      <c r="F24" s="30">
        <f>SUM(F21:F23)</f>
        <v>9400000</v>
      </c>
    </row>
    <row r="25" spans="1:6" x14ac:dyDescent="0.25">
      <c r="A25" s="3"/>
      <c r="B25" s="15"/>
      <c r="C25" s="3"/>
      <c r="D25" s="3"/>
      <c r="E25" s="16"/>
      <c r="F25" s="16"/>
    </row>
    <row r="26" spans="1:6" ht="24" x14ac:dyDescent="0.25">
      <c r="A26" s="19" t="s">
        <v>38</v>
      </c>
      <c r="B26" s="15"/>
      <c r="C26" s="3"/>
      <c r="D26" s="3"/>
      <c r="E26" s="16"/>
      <c r="F26" s="16"/>
    </row>
    <row r="27" spans="1:6" x14ac:dyDescent="0.25">
      <c r="A27" s="20" t="s">
        <v>25</v>
      </c>
      <c r="B27" s="20" t="s">
        <v>26</v>
      </c>
      <c r="C27" s="20" t="s">
        <v>27</v>
      </c>
      <c r="D27" s="20" t="s">
        <v>28</v>
      </c>
      <c r="E27" s="21"/>
      <c r="F27" s="22" t="s">
        <v>30</v>
      </c>
    </row>
    <row r="28" spans="1:6" x14ac:dyDescent="0.25">
      <c r="A28" s="8"/>
      <c r="B28" s="8"/>
      <c r="C28" s="8"/>
      <c r="D28" s="8"/>
      <c r="E28" s="10"/>
      <c r="F28" s="24">
        <v>0</v>
      </c>
    </row>
    <row r="29" spans="1:6" x14ac:dyDescent="0.25">
      <c r="A29" s="26" t="s">
        <v>39</v>
      </c>
      <c r="B29" s="27"/>
      <c r="C29" s="28"/>
      <c r="D29" s="28"/>
      <c r="E29" s="29"/>
      <c r="F29" s="29">
        <v>0</v>
      </c>
    </row>
    <row r="30" spans="1:6" x14ac:dyDescent="0.25">
      <c r="A30" s="3"/>
      <c r="B30" s="15"/>
      <c r="C30" s="3"/>
      <c r="D30" s="3"/>
      <c r="E30" s="16"/>
      <c r="F30" s="16"/>
    </row>
    <row r="31" spans="1:6" x14ac:dyDescent="0.25">
      <c r="A31" s="19" t="s">
        <v>40</v>
      </c>
      <c r="B31" s="15"/>
      <c r="C31" s="3"/>
      <c r="D31" s="3"/>
      <c r="E31" s="16"/>
      <c r="F31" s="16"/>
    </row>
    <row r="32" spans="1:6" x14ac:dyDescent="0.25">
      <c r="A32" s="20" t="s">
        <v>25</v>
      </c>
      <c r="B32" s="20" t="s">
        <v>26</v>
      </c>
      <c r="C32" s="20" t="s">
        <v>27</v>
      </c>
      <c r="D32" s="20" t="s">
        <v>28</v>
      </c>
      <c r="E32" s="21"/>
      <c r="F32" s="22" t="s">
        <v>30</v>
      </c>
    </row>
    <row r="33" spans="1:6" x14ac:dyDescent="0.25">
      <c r="A33" s="8" t="s">
        <v>41</v>
      </c>
      <c r="B33" s="8"/>
      <c r="C33" s="8">
        <v>0.6</v>
      </c>
      <c r="D33" s="31"/>
      <c r="E33" s="24">
        <f>VLOOKUP(A33,[1]PRECIO!A13:C233,3,0)</f>
        <v>200000</v>
      </c>
      <c r="F33" s="24">
        <f>E33*C33</f>
        <v>120000</v>
      </c>
    </row>
    <row r="34" spans="1:6" x14ac:dyDescent="0.25">
      <c r="A34" s="26" t="s">
        <v>42</v>
      </c>
      <c r="B34" s="27"/>
      <c r="C34" s="28"/>
      <c r="D34" s="28"/>
      <c r="E34" s="29"/>
      <c r="F34" s="30">
        <v>120000</v>
      </c>
    </row>
    <row r="35" spans="1:6" x14ac:dyDescent="0.25">
      <c r="A35" s="3"/>
      <c r="B35" s="15"/>
      <c r="C35" s="3"/>
      <c r="D35" s="3"/>
      <c r="E35" s="16"/>
      <c r="F35" s="16"/>
    </row>
    <row r="36" spans="1:6" x14ac:dyDescent="0.25">
      <c r="A36" s="19" t="s">
        <v>43</v>
      </c>
      <c r="B36" s="15"/>
      <c r="C36" s="3"/>
      <c r="D36" s="3"/>
      <c r="E36" s="16"/>
      <c r="F36" s="16"/>
    </row>
    <row r="37" spans="1:6" x14ac:dyDescent="0.25">
      <c r="A37" s="20" t="s">
        <v>43</v>
      </c>
      <c r="B37" s="20" t="s">
        <v>44</v>
      </c>
      <c r="C37" s="20" t="s">
        <v>45</v>
      </c>
      <c r="D37" s="20" t="s">
        <v>28</v>
      </c>
      <c r="E37" s="22" t="e">
        <f>VLOOKUP(A37,[1]PRECIO!A18:C237,3,0)</f>
        <v>#N/A</v>
      </c>
      <c r="F37" s="22" t="s">
        <v>46</v>
      </c>
    </row>
    <row r="38" spans="1:6" x14ac:dyDescent="0.25">
      <c r="A38" s="32" t="s">
        <v>47</v>
      </c>
      <c r="B38" s="8" t="s">
        <v>48</v>
      </c>
      <c r="C38" s="7"/>
      <c r="D38" s="7"/>
      <c r="E38" s="33">
        <f>VLOOKUP(A38,[1]PRECIO!A2:C238,3,0)</f>
        <v>1542124</v>
      </c>
      <c r="F38" s="33">
        <v>1542124</v>
      </c>
    </row>
    <row r="39" spans="1:6" x14ac:dyDescent="0.25">
      <c r="A39" s="34" t="s">
        <v>49</v>
      </c>
      <c r="B39" s="8"/>
      <c r="C39" s="8"/>
      <c r="D39" s="8"/>
      <c r="E39" s="33"/>
      <c r="F39" s="33"/>
    </row>
    <row r="40" spans="1:6" x14ac:dyDescent="0.25">
      <c r="A40" s="7" t="s">
        <v>50</v>
      </c>
      <c r="B40" s="35" t="s">
        <v>51</v>
      </c>
      <c r="C40" s="35">
        <v>10</v>
      </c>
      <c r="D40" s="25" t="s">
        <v>52</v>
      </c>
      <c r="E40" s="33">
        <f>VLOOKUP(A40,[1]PRECIO!A2:C240,3,0)</f>
        <v>1800</v>
      </c>
      <c r="F40" s="33">
        <f>E40*C40</f>
        <v>18000</v>
      </c>
    </row>
    <row r="41" spans="1:6" x14ac:dyDescent="0.25">
      <c r="A41" s="36" t="s">
        <v>53</v>
      </c>
      <c r="B41" s="35"/>
      <c r="C41" s="35"/>
      <c r="D41" s="8"/>
      <c r="E41" s="33"/>
      <c r="F41" s="33"/>
    </row>
    <row r="42" spans="1:6" x14ac:dyDescent="0.25">
      <c r="A42" s="7" t="s">
        <v>54</v>
      </c>
      <c r="B42" s="35" t="s">
        <v>51</v>
      </c>
      <c r="C42" s="35">
        <v>10</v>
      </c>
      <c r="D42" s="8" t="s">
        <v>33</v>
      </c>
      <c r="E42" s="33">
        <f>VLOOKUP(A42,[1]PRECIO!A23:C242,3,0)</f>
        <v>8900</v>
      </c>
      <c r="F42" s="33">
        <v>59000</v>
      </c>
    </row>
    <row r="43" spans="1:6" x14ac:dyDescent="0.25">
      <c r="A43" s="7" t="s">
        <v>55</v>
      </c>
      <c r="B43" s="35" t="s">
        <v>56</v>
      </c>
      <c r="C43" s="35">
        <v>600</v>
      </c>
      <c r="D43" s="25" t="s">
        <v>57</v>
      </c>
      <c r="E43" s="33">
        <f>VLOOKUP(A43,[1]PRECIO!A24:C243,3,0)</f>
        <v>72</v>
      </c>
      <c r="F43" s="33">
        <v>33000</v>
      </c>
    </row>
    <row r="44" spans="1:6" ht="23.25" x14ac:dyDescent="0.25">
      <c r="A44" s="7" t="s">
        <v>58</v>
      </c>
      <c r="B44" s="35" t="s">
        <v>56</v>
      </c>
      <c r="C44" s="35">
        <v>571</v>
      </c>
      <c r="D44" s="37" t="s">
        <v>59</v>
      </c>
      <c r="E44" s="33">
        <f>VLOOKUP(A44,[1]PRECIO!A25:C244,3,0)</f>
        <v>24</v>
      </c>
      <c r="F44" s="33">
        <v>5710</v>
      </c>
    </row>
    <row r="45" spans="1:6" ht="23.25" x14ac:dyDescent="0.25">
      <c r="A45" s="7" t="s">
        <v>60</v>
      </c>
      <c r="B45" s="35" t="s">
        <v>56</v>
      </c>
      <c r="C45" s="35">
        <v>620</v>
      </c>
      <c r="D45" s="37" t="s">
        <v>59</v>
      </c>
      <c r="E45" s="33">
        <f>VLOOKUP(A45,[1]PRECIO!A26:C245,3,0)</f>
        <v>21</v>
      </c>
      <c r="F45" s="33">
        <v>6820</v>
      </c>
    </row>
    <row r="46" spans="1:6" ht="23.25" x14ac:dyDescent="0.25">
      <c r="A46" s="7" t="s">
        <v>61</v>
      </c>
      <c r="B46" s="35" t="s">
        <v>56</v>
      </c>
      <c r="C46" s="35">
        <v>750</v>
      </c>
      <c r="D46" s="37" t="s">
        <v>59</v>
      </c>
      <c r="E46" s="33">
        <f>VLOOKUP(A46,[1]PRECIO!A27:C246,3,0)</f>
        <v>12</v>
      </c>
      <c r="F46" s="33">
        <v>3000</v>
      </c>
    </row>
    <row r="47" spans="1:6" ht="23.25" x14ac:dyDescent="0.25">
      <c r="A47" s="7" t="s">
        <v>62</v>
      </c>
      <c r="B47" s="35" t="s">
        <v>56</v>
      </c>
      <c r="C47" s="35">
        <v>800</v>
      </c>
      <c r="D47" s="37" t="s">
        <v>59</v>
      </c>
      <c r="E47" s="33">
        <f>VLOOKUP(A47,[1]PRECIO!A28:C247,3,0)</f>
        <v>452</v>
      </c>
      <c r="F47" s="33">
        <v>256000</v>
      </c>
    </row>
    <row r="48" spans="1:6" ht="23.25" x14ac:dyDescent="0.25">
      <c r="A48" s="7" t="s">
        <v>63</v>
      </c>
      <c r="B48" s="35" t="s">
        <v>48</v>
      </c>
      <c r="C48" s="35">
        <v>571</v>
      </c>
      <c r="D48" s="37" t="s">
        <v>59</v>
      </c>
      <c r="E48" s="33">
        <f>VLOOKUP(A48,[1]PRECIO!A29:C248,3,0)</f>
        <v>35</v>
      </c>
      <c r="F48" s="33">
        <v>11420</v>
      </c>
    </row>
    <row r="49" spans="1:6" ht="23.25" x14ac:dyDescent="0.25">
      <c r="A49" s="7" t="s">
        <v>64</v>
      </c>
      <c r="B49" s="35" t="s">
        <v>56</v>
      </c>
      <c r="C49" s="35">
        <v>600</v>
      </c>
      <c r="D49" s="37" t="s">
        <v>59</v>
      </c>
      <c r="E49" s="33">
        <f>VLOOKUP(A49,[1]PRECIO!A30:C249,3,0)</f>
        <v>160</v>
      </c>
      <c r="F49" s="33">
        <v>200000</v>
      </c>
    </row>
    <row r="50" spans="1:6" x14ac:dyDescent="0.25">
      <c r="A50" s="26" t="s">
        <v>65</v>
      </c>
      <c r="B50" s="27"/>
      <c r="C50" s="28"/>
      <c r="D50" s="28"/>
      <c r="E50" s="38"/>
      <c r="F50" s="39">
        <f>SUM(F38:F49)</f>
        <v>2135074</v>
      </c>
    </row>
    <row r="51" spans="1:6" x14ac:dyDescent="0.25">
      <c r="A51" s="40"/>
      <c r="B51" s="41"/>
      <c r="C51" s="42"/>
      <c r="D51" s="42"/>
      <c r="E51" s="43"/>
      <c r="F51" s="44"/>
    </row>
    <row r="52" spans="1:6" x14ac:dyDescent="0.25">
      <c r="A52" s="19" t="s">
        <v>66</v>
      </c>
      <c r="E52" s="46"/>
      <c r="F52" s="46"/>
    </row>
    <row r="53" spans="1:6" x14ac:dyDescent="0.25">
      <c r="A53" s="47" t="s">
        <v>67</v>
      </c>
      <c r="B53" s="47" t="s">
        <v>68</v>
      </c>
      <c r="C53" s="20" t="s">
        <v>69</v>
      </c>
      <c r="D53" s="47" t="s">
        <v>28</v>
      </c>
      <c r="E53" s="22" t="s">
        <v>29</v>
      </c>
      <c r="F53" s="22" t="s">
        <v>46</v>
      </c>
    </row>
    <row r="54" spans="1:6" x14ac:dyDescent="0.25">
      <c r="A54" s="48" t="s">
        <v>70</v>
      </c>
      <c r="B54" s="49" t="s">
        <v>71</v>
      </c>
      <c r="C54" s="49">
        <v>1</v>
      </c>
      <c r="D54" s="8" t="s">
        <v>33</v>
      </c>
      <c r="E54" s="50">
        <f>VLOOKUP(A54,[1]PRECIO!E3:G20,3,0)</f>
        <v>60000</v>
      </c>
      <c r="F54" s="50">
        <v>60000</v>
      </c>
    </row>
    <row r="55" spans="1:6" x14ac:dyDescent="0.25">
      <c r="A55" s="51" t="s">
        <v>72</v>
      </c>
      <c r="B55" s="52"/>
      <c r="C55" s="53"/>
      <c r="D55" s="53"/>
      <c r="E55" s="54"/>
      <c r="F55" s="55">
        <f>SUM(F54:F54)</f>
        <v>60000</v>
      </c>
    </row>
    <row r="56" spans="1:6" x14ac:dyDescent="0.25">
      <c r="E56" s="46"/>
      <c r="F56" s="46"/>
    </row>
    <row r="57" spans="1:6" x14ac:dyDescent="0.25">
      <c r="A57" s="56" t="s">
        <v>73</v>
      </c>
      <c r="B57" s="57"/>
      <c r="C57" s="56"/>
      <c r="D57" s="56"/>
      <c r="E57" s="56"/>
      <c r="F57" s="58">
        <f>SUM(F24+F29+F34+F50+F55)</f>
        <v>11715074</v>
      </c>
    </row>
    <row r="58" spans="1:6" x14ac:dyDescent="0.25">
      <c r="A58" s="59" t="s">
        <v>74</v>
      </c>
      <c r="B58" s="60"/>
      <c r="C58" s="61"/>
      <c r="D58" s="61"/>
      <c r="E58" s="61"/>
      <c r="F58" s="62">
        <f>SUM(F57*5/100)</f>
        <v>585753.69999999995</v>
      </c>
    </row>
    <row r="59" spans="1:6" x14ac:dyDescent="0.25">
      <c r="A59" s="63" t="s">
        <v>75</v>
      </c>
      <c r="B59" s="64"/>
      <c r="C59" s="63"/>
      <c r="D59" s="63"/>
      <c r="E59" s="63"/>
      <c r="F59" s="58">
        <f>SUM(F57:F58)</f>
        <v>12300827.699999999</v>
      </c>
    </row>
    <row r="60" spans="1:6" x14ac:dyDescent="0.25">
      <c r="A60" s="65" t="s">
        <v>76</v>
      </c>
      <c r="B60" s="66"/>
      <c r="C60" s="65"/>
      <c r="D60" s="65"/>
      <c r="E60" s="65"/>
      <c r="F60" s="67">
        <f>SUM(F12*1)</f>
        <v>11928000</v>
      </c>
    </row>
    <row r="61" spans="1:6" x14ac:dyDescent="0.25">
      <c r="A61" s="63" t="s">
        <v>77</v>
      </c>
      <c r="B61" s="57"/>
      <c r="C61" s="56"/>
      <c r="D61" s="56"/>
      <c r="E61" s="56"/>
      <c r="F61" s="58">
        <f>SUM(F60-F59)</f>
        <v>-372827.69999999925</v>
      </c>
    </row>
    <row r="62" spans="1:6" x14ac:dyDescent="0.25">
      <c r="A62" s="68" t="s">
        <v>78</v>
      </c>
      <c r="B62" s="69"/>
      <c r="C62" s="70"/>
      <c r="D62" s="70"/>
      <c r="E62" s="70"/>
      <c r="F62" s="71"/>
    </row>
    <row r="63" spans="1:6" ht="15.75" thickBot="1" x14ac:dyDescent="0.3">
      <c r="A63" s="72"/>
      <c r="B63" s="69"/>
      <c r="C63" s="70"/>
      <c r="D63" s="70"/>
      <c r="E63" s="70"/>
      <c r="F63" s="71"/>
    </row>
    <row r="64" spans="1:6" x14ac:dyDescent="0.25">
      <c r="A64" s="73" t="s">
        <v>79</v>
      </c>
      <c r="B64" s="74"/>
      <c r="C64" s="75"/>
      <c r="D64" s="75"/>
      <c r="E64" s="76"/>
      <c r="F64" s="71"/>
    </row>
    <row r="65" spans="1:6" x14ac:dyDescent="0.25">
      <c r="A65" s="77" t="s">
        <v>80</v>
      </c>
      <c r="B65" s="78"/>
      <c r="C65" s="79"/>
      <c r="D65" s="79"/>
      <c r="E65" s="80"/>
      <c r="F65" s="71"/>
    </row>
    <row r="66" spans="1:6" x14ac:dyDescent="0.25">
      <c r="A66" s="77" t="s">
        <v>81</v>
      </c>
      <c r="B66" s="78"/>
      <c r="C66" s="79"/>
      <c r="D66" s="79"/>
      <c r="E66" s="80"/>
      <c r="F66" s="71"/>
    </row>
    <row r="67" spans="1:6" x14ac:dyDescent="0.25">
      <c r="A67" s="77" t="s">
        <v>82</v>
      </c>
      <c r="B67" s="78"/>
      <c r="C67" s="79"/>
      <c r="D67" s="79"/>
      <c r="E67" s="80"/>
      <c r="F67" s="71"/>
    </row>
    <row r="68" spans="1:6" x14ac:dyDescent="0.25">
      <c r="A68" s="77" t="s">
        <v>83</v>
      </c>
      <c r="B68" s="78"/>
      <c r="C68" s="79"/>
      <c r="D68" s="79"/>
      <c r="E68" s="80"/>
      <c r="F68" s="71"/>
    </row>
    <row r="69" spans="1:6" x14ac:dyDescent="0.25">
      <c r="A69" s="77" t="s">
        <v>84</v>
      </c>
      <c r="B69" s="78"/>
      <c r="C69" s="79"/>
      <c r="D69" s="79"/>
      <c r="E69" s="80"/>
      <c r="F69" s="71"/>
    </row>
    <row r="70" spans="1:6" x14ac:dyDescent="0.25">
      <c r="A70" s="77" t="s">
        <v>85</v>
      </c>
      <c r="B70" s="78"/>
      <c r="C70" s="79"/>
      <c r="D70" s="79"/>
      <c r="E70" s="80"/>
      <c r="F70" s="71"/>
    </row>
    <row r="71" spans="1:6" x14ac:dyDescent="0.25">
      <c r="A71" s="77" t="s">
        <v>86</v>
      </c>
      <c r="B71" s="78"/>
      <c r="C71" s="79"/>
      <c r="D71" s="79"/>
      <c r="E71" s="80"/>
    </row>
    <row r="72" spans="1:6" ht="15.75" thickBot="1" x14ac:dyDescent="0.3">
      <c r="A72" s="81" t="s">
        <v>87</v>
      </c>
      <c r="B72" s="82"/>
      <c r="C72" s="83"/>
      <c r="D72" s="83"/>
      <c r="E72" s="84"/>
    </row>
    <row r="73" spans="1:6" x14ac:dyDescent="0.25">
      <c r="C73" s="85"/>
      <c r="D73" s="85"/>
      <c r="E73" s="46"/>
      <c r="F73" s="86"/>
    </row>
    <row r="74" spans="1:6" x14ac:dyDescent="0.25">
      <c r="E74" s="86"/>
      <c r="F74" s="86"/>
    </row>
    <row r="75" spans="1:6" x14ac:dyDescent="0.25">
      <c r="A75" s="87" t="s">
        <v>88</v>
      </c>
      <c r="E75" s="86"/>
      <c r="F75" s="86"/>
    </row>
    <row r="76" spans="1:6" x14ac:dyDescent="0.25">
      <c r="E76" s="86"/>
      <c r="F76" s="86"/>
    </row>
    <row r="77" spans="1:6" ht="36.75" x14ac:dyDescent="0.25">
      <c r="A77" s="88" t="s">
        <v>89</v>
      </c>
      <c r="B77" s="89" t="s">
        <v>90</v>
      </c>
      <c r="C77" s="90" t="s">
        <v>91</v>
      </c>
      <c r="D77" s="91" t="s">
        <v>92</v>
      </c>
      <c r="E77" s="92" t="s">
        <v>93</v>
      </c>
      <c r="F77" s="92" t="s">
        <v>94</v>
      </c>
    </row>
    <row r="78" spans="1:6" x14ac:dyDescent="0.25">
      <c r="A78" t="s">
        <v>95</v>
      </c>
      <c r="B78" s="45">
        <v>1</v>
      </c>
      <c r="C78">
        <v>365</v>
      </c>
      <c r="D78">
        <v>40.200000000000003</v>
      </c>
      <c r="E78" s="46">
        <v>118625</v>
      </c>
      <c r="F78" s="46">
        <v>1186250</v>
      </c>
    </row>
    <row r="79" spans="1:6" x14ac:dyDescent="0.25">
      <c r="A79" t="s">
        <v>96</v>
      </c>
      <c r="B79" s="45">
        <v>0.15</v>
      </c>
      <c r="C79">
        <v>30</v>
      </c>
      <c r="D79">
        <v>4.5</v>
      </c>
      <c r="E79" s="46">
        <v>17793</v>
      </c>
      <c r="F79" s="46">
        <v>177937</v>
      </c>
    </row>
    <row r="80" spans="1:6" x14ac:dyDescent="0.25">
      <c r="A80" t="s">
        <v>97</v>
      </c>
      <c r="B80" s="45">
        <v>0.15</v>
      </c>
      <c r="C80">
        <v>300</v>
      </c>
      <c r="D80">
        <v>283.5</v>
      </c>
      <c r="E80" s="46">
        <v>17793</v>
      </c>
      <c r="F80" s="46">
        <v>177937</v>
      </c>
    </row>
    <row r="81" spans="1:6" x14ac:dyDescent="0.25">
      <c r="A81" s="93" t="s">
        <v>37</v>
      </c>
      <c r="B81" s="94"/>
      <c r="C81" s="93"/>
      <c r="D81" s="93"/>
      <c r="E81" s="95"/>
      <c r="F81" s="95">
        <f>SUM(F78:F80)</f>
        <v>1542124</v>
      </c>
    </row>
    <row r="82" spans="1:6" x14ac:dyDescent="0.25">
      <c r="A82" s="96" t="s">
        <v>98</v>
      </c>
      <c r="B82" s="97"/>
      <c r="C82" s="97"/>
      <c r="D82" s="97"/>
      <c r="E82" s="97"/>
      <c r="F82" s="98"/>
    </row>
    <row r="83" spans="1:6" ht="15.75" thickBot="1" x14ac:dyDescent="0.3">
      <c r="A83" s="99"/>
      <c r="B83" s="99"/>
      <c r="C83" s="99"/>
      <c r="D83" s="99"/>
      <c r="E83" s="99"/>
      <c r="F83" s="99"/>
    </row>
    <row r="84" spans="1:6" ht="15.75" thickBot="1" x14ac:dyDescent="0.3">
      <c r="A84" s="100" t="s">
        <v>99</v>
      </c>
      <c r="B84" s="101"/>
      <c r="C84" s="102"/>
      <c r="D84" s="103"/>
      <c r="E84" s="103"/>
      <c r="F84" s="99"/>
    </row>
    <row r="85" spans="1:6" x14ac:dyDescent="0.25">
      <c r="A85" s="104" t="s">
        <v>100</v>
      </c>
      <c r="B85" s="105" t="s">
        <v>101</v>
      </c>
      <c r="C85" s="106" t="s">
        <v>102</v>
      </c>
      <c r="D85" s="103"/>
      <c r="E85" s="103"/>
      <c r="F85" s="99"/>
    </row>
    <row r="86" spans="1:6" x14ac:dyDescent="0.25">
      <c r="A86" s="107" t="s">
        <v>103</v>
      </c>
      <c r="B86" s="108">
        <f>F24</f>
        <v>9400000</v>
      </c>
      <c r="C86" s="109">
        <f>(B86/B92)</f>
        <v>0.76417621880843034</v>
      </c>
      <c r="D86" s="103"/>
      <c r="E86" s="103"/>
      <c r="F86" s="99"/>
    </row>
    <row r="87" spans="1:6" x14ac:dyDescent="0.25">
      <c r="A87" s="107" t="s">
        <v>104</v>
      </c>
      <c r="B87" s="110">
        <f>F29</f>
        <v>0</v>
      </c>
      <c r="C87" s="109">
        <v>0</v>
      </c>
      <c r="D87" s="103"/>
      <c r="E87" s="103"/>
      <c r="F87" s="99"/>
    </row>
    <row r="88" spans="1:6" x14ac:dyDescent="0.25">
      <c r="A88" s="107" t="s">
        <v>105</v>
      </c>
      <c r="B88" s="108">
        <f>F34</f>
        <v>120000</v>
      </c>
      <c r="C88" s="109">
        <f>(B88/B92)</f>
        <v>9.7554410911714507E-3</v>
      </c>
      <c r="D88" s="103"/>
      <c r="E88" s="103"/>
      <c r="F88" s="99"/>
    </row>
    <row r="89" spans="1:6" x14ac:dyDescent="0.25">
      <c r="A89" s="107" t="s">
        <v>106</v>
      </c>
      <c r="B89" s="108">
        <f>F50</f>
        <v>2135074</v>
      </c>
      <c r="C89" s="109">
        <f>(B89/B92)</f>
        <v>0.17357157193576495</v>
      </c>
      <c r="D89" s="103"/>
      <c r="E89" s="103"/>
      <c r="F89" s="99"/>
    </row>
    <row r="90" spans="1:6" x14ac:dyDescent="0.25">
      <c r="A90" s="107" t="s">
        <v>107</v>
      </c>
      <c r="B90" s="111">
        <f>F55</f>
        <v>60000</v>
      </c>
      <c r="C90" s="109">
        <f>(B90/B92)</f>
        <v>4.8777205455857254E-3</v>
      </c>
      <c r="D90" s="112"/>
      <c r="E90" s="112"/>
      <c r="F90" s="99"/>
    </row>
    <row r="91" spans="1:6" x14ac:dyDescent="0.25">
      <c r="A91" s="107" t="s">
        <v>108</v>
      </c>
      <c r="B91" s="111">
        <f>F58</f>
        <v>585753.69999999995</v>
      </c>
      <c r="C91" s="109">
        <f>(B91/B92)</f>
        <v>4.7619047619047616E-2</v>
      </c>
      <c r="D91" s="112"/>
      <c r="E91" s="112"/>
      <c r="F91" s="99"/>
    </row>
    <row r="92" spans="1:6" ht="15.75" thickBot="1" x14ac:dyDescent="0.3">
      <c r="A92" s="113" t="s">
        <v>109</v>
      </c>
      <c r="B92" s="114">
        <f>SUM(B86:B91)</f>
        <v>12300827.699999999</v>
      </c>
      <c r="C92" s="115">
        <f>SUM(C86:C91)</f>
        <v>1</v>
      </c>
      <c r="D92" s="112"/>
      <c r="E92" s="112"/>
      <c r="F92" s="99"/>
    </row>
    <row r="93" spans="1:6" x14ac:dyDescent="0.25">
      <c r="A93" s="72"/>
      <c r="B93" s="69"/>
      <c r="C93" s="70"/>
      <c r="D93" s="70"/>
      <c r="E93" s="70"/>
      <c r="F93" s="99"/>
    </row>
    <row r="94" spans="1:6" ht="15.75" thickBot="1" x14ac:dyDescent="0.3">
      <c r="A94" s="116"/>
      <c r="B94" s="69"/>
      <c r="C94" s="70"/>
      <c r="D94" s="70"/>
      <c r="E94" s="70"/>
      <c r="F94" s="99"/>
    </row>
    <row r="95" spans="1:6" ht="15.75" thickBot="1" x14ac:dyDescent="0.3">
      <c r="A95" s="117"/>
      <c r="B95" s="101" t="s">
        <v>110</v>
      </c>
      <c r="C95" s="118"/>
      <c r="D95" s="119"/>
      <c r="E95" s="112"/>
      <c r="F95" s="99"/>
    </row>
    <row r="96" spans="1:6" x14ac:dyDescent="0.25">
      <c r="A96" s="120" t="s">
        <v>111</v>
      </c>
      <c r="B96" s="121">
        <v>1650</v>
      </c>
      <c r="C96" s="122">
        <v>1704</v>
      </c>
      <c r="D96" s="123">
        <v>1750</v>
      </c>
      <c r="E96" s="124"/>
      <c r="F96" s="99"/>
    </row>
    <row r="97" spans="1:5" ht="15.75" thickBot="1" x14ac:dyDescent="0.3">
      <c r="A97" s="113" t="s">
        <v>112</v>
      </c>
      <c r="B97" s="125">
        <v>3889</v>
      </c>
      <c r="C97" s="126">
        <v>3766</v>
      </c>
      <c r="D97" s="127">
        <v>3667</v>
      </c>
      <c r="E97" s="124"/>
    </row>
    <row r="98" spans="1:5" x14ac:dyDescent="0.25">
      <c r="A98" s="128" t="s">
        <v>113</v>
      </c>
      <c r="B98" s="78"/>
      <c r="C98" s="79"/>
      <c r="D98" s="79"/>
      <c r="E98" s="79"/>
    </row>
  </sheetData>
  <mergeCells count="10">
    <mergeCell ref="B15:C15"/>
    <mergeCell ref="A17:F17"/>
    <mergeCell ref="C73:D73"/>
    <mergeCell ref="A82:F82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F754B7-32A4-4137-A09D-ABFB13A00F5E}"/>
</file>

<file path=customXml/itemProps2.xml><?xml version="1.0" encoding="utf-8"?>
<ds:datastoreItem xmlns:ds="http://schemas.openxmlformats.org/officeDocument/2006/customXml" ds:itemID="{6D10BC9B-9954-48E1-8D01-2E9CB9CA8DCE}"/>
</file>

<file path=customXml/itemProps3.xml><?xml version="1.0" encoding="utf-8"?>
<ds:datastoreItem xmlns:ds="http://schemas.openxmlformats.org/officeDocument/2006/customXml" ds:itemID="{3E90DF3D-22D8-43E9-8717-EAAEC47F5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int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2023-04-13T14:02:52Z</dcterms:created>
  <dcterms:modified xsi:type="dcterms:W3CDTF">2023-04-13T14:03:31Z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