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Ceboll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C91" i="1" l="1"/>
  <c r="D91" i="1"/>
  <c r="G33" i="1"/>
  <c r="G46" i="1" l="1"/>
  <c r="G47" i="1"/>
  <c r="G48" i="1"/>
  <c r="G49" i="1"/>
  <c r="G51" i="1"/>
  <c r="G52" i="1"/>
  <c r="G54" i="1"/>
  <c r="G55" i="1" l="1"/>
  <c r="G22" i="1"/>
  <c r="G23" i="1"/>
  <c r="G24" i="1"/>
  <c r="G25" i="1"/>
  <c r="G26" i="1"/>
  <c r="G27" i="1"/>
  <c r="G21" i="1" l="1"/>
  <c r="G28" i="1" s="1"/>
  <c r="G38" i="1" l="1"/>
  <c r="G37" i="1"/>
  <c r="G39" i="1" s="1"/>
  <c r="G12" i="1" l="1"/>
  <c r="C85" i="1" l="1"/>
  <c r="G65" i="1"/>
  <c r="C81" i="1" l="1"/>
  <c r="C84" i="1"/>
  <c r="C83" i="1"/>
  <c r="G62" i="1" l="1"/>
  <c r="G63" i="1" s="1"/>
  <c r="G64" i="1" l="1"/>
  <c r="C86" i="1"/>
  <c r="C87" i="1" s="1"/>
  <c r="D84" i="1" s="1"/>
  <c r="D92" i="1" l="1"/>
  <c r="C92" i="1"/>
  <c r="E92" i="1"/>
  <c r="G66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<sst xmlns="http://schemas.openxmlformats.org/spreadsheetml/2006/main" count="150" uniqueCount="105">
  <si>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</si>
  <si>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</si>
  <si>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</si>
  <si>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</si>
  <si>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</si>
  <si>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</si>
  <si>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</si>
  <si>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</si>
  <si>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</si>
  <si>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</si>
  <si>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</si>
  <si>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</si>
  <si>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</si>
  <si>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</si>
  <si>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</si>
  <si>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</si>
  <si>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</si>
  <si>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</si>
  <si>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</si>
  <si>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</si>
  <si>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</si>
  <si>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</si>
  <si>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</si>
  <si>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</si>
  <si>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</si>
  <si>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</si>
  <si>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</si>
  <si>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</si>
  <si>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</si>
  <si>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</si>
  <si>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</si>
  <si>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</si>
  <si>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</si>
  <si>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</si>
  <si>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</si>
  <si>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</si>
  <si>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</si>
  <si>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</si>
  <si>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</si>
  <si>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</si>
  <si>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</si>
  <si>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</si>
  <si>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</si>
  <si>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</si>
  <si>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</si>
  <si>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</si>
  <si>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</si>
  <si>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</si>
  <si>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</si>
  <si>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</si>
  <si>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</si>
  <si>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</si>
  <si>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</si>
  <si>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</si>
  <si>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</si>
  <si>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</si>
  <si>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</si>
  <si>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</si>
  <si>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</si>
  <si>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</si>
  <si>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</si>
  <si>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</si>
  <si>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</si>
  <si>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</si>
  <si>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</si>
  <si>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</si>
  <si>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</si>
  <si>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</si>
  <si>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</si>
  <si>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</si>
  <si>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</si>
  <si>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</si>
  <si>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Lt</t>
  </si>
  <si>
    <t>CEBOLLA DE GUARDA</t>
  </si>
  <si>
    <t>Valenciana</t>
  </si>
  <si>
    <t>Junio-Octubre</t>
  </si>
  <si>
    <t>Desmalezado</t>
  </si>
  <si>
    <t>Julio-Febrero</t>
  </si>
  <si>
    <t>Cosecha-Postcosecha</t>
  </si>
  <si>
    <t>Riegos</t>
  </si>
  <si>
    <t>Junio</t>
  </si>
  <si>
    <t>Abril-Agosto</t>
  </si>
  <si>
    <t>Fosfato Diamónico</t>
  </si>
  <si>
    <t>Nitrato Potásico</t>
  </si>
  <si>
    <t>Junio-Enero</t>
  </si>
  <si>
    <t>Urea Granulada</t>
  </si>
  <si>
    <t>INSECTICIDA-NEMATICIDA</t>
  </si>
  <si>
    <t>Zero 5 EC</t>
  </si>
  <si>
    <t>Junio-Febrero</t>
  </si>
  <si>
    <t>HERBICIDA</t>
  </si>
  <si>
    <t>Afalon Flow</t>
  </si>
  <si>
    <t>7. Metodo de siembra en eras a un marco de 0.2 m x 0.2 m.</t>
  </si>
  <si>
    <t>8. Período de siembra a cosecha 5 meses.</t>
  </si>
  <si>
    <t>PRECIO ESPERADO ($/kg.)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</si>
  <si>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</si>
  <si>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</si>
  <si>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</si>
  <si>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</si>
  <si>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</si>
  <si>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</si>
  <si>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Siembra y Transplante</t>
  </si>
  <si>
    <t>Aplicación de Agroinsumos</t>
  </si>
  <si>
    <t>Rugby 200 CS 10 Lt</t>
  </si>
  <si>
    <t>Guano no Avícola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</si>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</sst>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.0&quot;   &quot;;&quot;-&quot;* #,##0.0&quot;   &quot;;&quot; &quot;* &quot;-&quot;??&quot;  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3" fontId="1" fillId="10" borderId="44" xfId="0" applyNumberFormat="1" applyFont="1" applyFill="1" applyBorder="1" applyAlignment="1"/>
    <xf numFmtId="0" fontId="0" fillId="0" borderId="18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1" fillId="9" borderId="53" xfId="0" applyFont="1" applyFill="1" applyBorder="1" applyAlignment="1"/>
    <xf numFmtId="0" fontId="8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167" fontId="4" fillId="2" borderId="18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5" fontId="10" fillId="5" borderId="22" xfId="0" applyNumberFormat="1" applyFont="1" applyFill="1" applyBorder="1" applyAlignment="1">
      <alignment vertical="center"/>
    </xf>
    <xf numFmtId="49" fontId="10" fillId="3" borderId="2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4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4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6" borderId="27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184150</xdr:rowOff>
    </xdr:from>
    <xdr:to>
      <xdr:col>7</xdr:col>
      <xdr:colOff>6350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4150"/>
          <a:ext cx="6083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3"/>
  <sheetViews>
    <sheetView showGridLines="0" tabSelected="1" topLeftCell="A7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9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5" t="s">
        <v>0</v>
      </c>
      <c r="C9" s="126" t="s">
        <v>73</v>
      </c>
      <c r="D9" s="127"/>
      <c r="E9" s="154" t="s">
        <v>71</v>
      </c>
      <c r="F9" s="155"/>
      <c r="G9" s="128">
        <v>40000</v>
      </c>
    </row>
    <row r="10" spans="2:7" ht="38.25" customHeight="1" x14ac:dyDescent="0.35">
      <c r="B10" s="23" t="s">
        <v>1</v>
      </c>
      <c r="C10" s="24" t="s">
        <v>74</v>
      </c>
      <c r="D10" s="57"/>
      <c r="E10" s="152" t="s">
        <v>2</v>
      </c>
      <c r="F10" s="153"/>
      <c r="G10" s="25" t="s">
        <v>60</v>
      </c>
    </row>
    <row r="11" spans="2:7" ht="18" customHeight="1" x14ac:dyDescent="0.35">
      <c r="B11" s="23" t="s">
        <v>3</v>
      </c>
      <c r="C11" s="22" t="s">
        <v>4</v>
      </c>
      <c r="D11" s="57"/>
      <c r="E11" s="150" t="s">
        <v>93</v>
      </c>
      <c r="F11" s="151"/>
      <c r="G11" s="26">
        <v>350</v>
      </c>
    </row>
    <row r="12" spans="2:7" ht="11.25" customHeight="1" x14ac:dyDescent="0.35">
      <c r="B12" s="23" t="s">
        <v>5</v>
      </c>
      <c r="C12" s="22" t="s">
        <v>58</v>
      </c>
      <c r="D12" s="57"/>
      <c r="E12" s="27" t="s">
        <v>6</v>
      </c>
      <c r="F12" s="28"/>
      <c r="G12" s="29">
        <f>+G11*G9</f>
        <v>14000000</v>
      </c>
    </row>
    <row r="13" spans="2:7" ht="33.5" customHeight="1" x14ac:dyDescent="0.35">
      <c r="B13" s="23" t="s">
        <v>7</v>
      </c>
      <c r="C13" s="22" t="s">
        <v>59</v>
      </c>
      <c r="D13" s="57"/>
      <c r="E13" s="150" t="s">
        <v>8</v>
      </c>
      <c r="F13" s="151"/>
      <c r="G13" s="32" t="s">
        <v>104</v>
      </c>
    </row>
    <row r="14" spans="2:7" ht="13.5" customHeight="1" x14ac:dyDescent="0.35">
      <c r="B14" s="23" t="s">
        <v>9</v>
      </c>
      <c r="C14" s="22" t="s">
        <v>57</v>
      </c>
      <c r="D14" s="57"/>
      <c r="E14" s="150" t="s">
        <v>10</v>
      </c>
      <c r="F14" s="151"/>
      <c r="G14" s="22" t="s">
        <v>60</v>
      </c>
    </row>
    <row r="15" spans="2:7" ht="42" customHeight="1" x14ac:dyDescent="0.35">
      <c r="B15" s="30" t="s">
        <v>11</v>
      </c>
      <c r="C15" s="31">
        <v>44942</v>
      </c>
      <c r="D15" s="57"/>
      <c r="E15" s="156" t="s">
        <v>12</v>
      </c>
      <c r="F15" s="157"/>
      <c r="G15" s="32" t="s">
        <v>68</v>
      </c>
    </row>
    <row r="16" spans="2:7" ht="12" customHeight="1" x14ac:dyDescent="0.35">
      <c r="B16" s="58"/>
      <c r="C16" s="59"/>
      <c r="D16" s="60"/>
      <c r="E16" s="61"/>
      <c r="F16" s="61"/>
      <c r="G16" s="62"/>
    </row>
    <row r="17" spans="2:7" ht="12" customHeight="1" x14ac:dyDescent="0.35">
      <c r="B17" s="158" t="s">
        <v>13</v>
      </c>
      <c r="C17" s="159"/>
      <c r="D17" s="159"/>
      <c r="E17" s="159"/>
      <c r="F17" s="159"/>
      <c r="G17" s="159"/>
    </row>
    <row r="18" spans="2:7" ht="12" customHeight="1" x14ac:dyDescent="0.35">
      <c r="B18" s="63"/>
      <c r="C18" s="64"/>
      <c r="D18" s="64"/>
      <c r="E18" s="64"/>
      <c r="F18" s="65"/>
      <c r="G18" s="65"/>
    </row>
    <row r="19" spans="2:7" ht="12" customHeight="1" x14ac:dyDescent="0.35">
      <c r="B19" s="66" t="s">
        <v>14</v>
      </c>
      <c r="C19" s="67"/>
      <c r="D19" s="68"/>
      <c r="E19" s="68"/>
      <c r="F19" s="68"/>
      <c r="G19" s="68"/>
    </row>
    <row r="20" spans="2:7" ht="24" customHeight="1" x14ac:dyDescent="0.35">
      <c r="B20" s="129" t="s">
        <v>15</v>
      </c>
      <c r="C20" s="129" t="s">
        <v>16</v>
      </c>
      <c r="D20" s="129" t="s">
        <v>17</v>
      </c>
      <c r="E20" s="129" t="s">
        <v>18</v>
      </c>
      <c r="F20" s="129" t="s">
        <v>19</v>
      </c>
      <c r="G20" s="129" t="s">
        <v>20</v>
      </c>
    </row>
    <row r="21" spans="2:7" ht="12.75" customHeight="1" x14ac:dyDescent="0.35">
      <c r="B21" s="33" t="s">
        <v>21</v>
      </c>
      <c r="C21" s="34" t="s">
        <v>22</v>
      </c>
      <c r="D21" s="35">
        <v>0.5</v>
      </c>
      <c r="E21" s="34" t="s">
        <v>80</v>
      </c>
      <c r="F21" s="29">
        <v>15000</v>
      </c>
      <c r="G21" s="29">
        <f>(D21*F21)</f>
        <v>7500</v>
      </c>
    </row>
    <row r="22" spans="2:7" ht="15.65" customHeight="1" x14ac:dyDescent="0.35">
      <c r="B22" s="33" t="s">
        <v>79</v>
      </c>
      <c r="C22" s="34" t="s">
        <v>22</v>
      </c>
      <c r="D22" s="35">
        <v>19</v>
      </c>
      <c r="E22" s="34" t="s">
        <v>75</v>
      </c>
      <c r="F22" s="29">
        <v>15000</v>
      </c>
      <c r="G22" s="29">
        <f t="shared" ref="G22:G27" si="0">(D22*F22)</f>
        <v>285000</v>
      </c>
    </row>
    <row r="23" spans="2:7" ht="24.65" customHeight="1" x14ac:dyDescent="0.35">
      <c r="B23" s="33" t="s">
        <v>99</v>
      </c>
      <c r="C23" s="34" t="s">
        <v>22</v>
      </c>
      <c r="D23" s="35">
        <v>4</v>
      </c>
      <c r="E23" s="34" t="s">
        <v>75</v>
      </c>
      <c r="F23" s="29">
        <v>15000</v>
      </c>
      <c r="G23" s="29">
        <f t="shared" si="0"/>
        <v>60000</v>
      </c>
    </row>
    <row r="24" spans="2:7" ht="14.5" customHeight="1" x14ac:dyDescent="0.35">
      <c r="B24" s="33" t="s">
        <v>100</v>
      </c>
      <c r="C24" s="34" t="s">
        <v>22</v>
      </c>
      <c r="D24" s="35">
        <v>31</v>
      </c>
      <c r="E24" s="34" t="s">
        <v>75</v>
      </c>
      <c r="F24" s="29">
        <v>15000</v>
      </c>
      <c r="G24" s="29">
        <f t="shared" si="0"/>
        <v>465000</v>
      </c>
    </row>
    <row r="25" spans="2:7" ht="14.5" customHeight="1" x14ac:dyDescent="0.35">
      <c r="B25" s="33" t="s">
        <v>76</v>
      </c>
      <c r="C25" s="34" t="s">
        <v>22</v>
      </c>
      <c r="D25" s="35">
        <v>12</v>
      </c>
      <c r="E25" s="34" t="s">
        <v>77</v>
      </c>
      <c r="F25" s="29">
        <v>15000</v>
      </c>
      <c r="G25" s="29">
        <f t="shared" si="0"/>
        <v>180000</v>
      </c>
    </row>
    <row r="26" spans="2:7" ht="14.5" customHeight="1" x14ac:dyDescent="0.35">
      <c r="B26" s="33" t="s">
        <v>101</v>
      </c>
      <c r="C26" s="34" t="s">
        <v>22</v>
      </c>
      <c r="D26" s="35">
        <v>9</v>
      </c>
      <c r="E26" s="34" t="s">
        <v>75</v>
      </c>
      <c r="F26" s="29">
        <v>15000</v>
      </c>
      <c r="G26" s="29">
        <f t="shared" si="0"/>
        <v>135000</v>
      </c>
    </row>
    <row r="27" spans="2:7" ht="12.75" customHeight="1" x14ac:dyDescent="0.35">
      <c r="B27" s="33" t="s">
        <v>78</v>
      </c>
      <c r="C27" s="34" t="s">
        <v>22</v>
      </c>
      <c r="D27" s="35">
        <v>15</v>
      </c>
      <c r="E27" s="34" t="s">
        <v>60</v>
      </c>
      <c r="F27" s="29">
        <v>15000</v>
      </c>
      <c r="G27" s="29">
        <f t="shared" si="0"/>
        <v>225000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1357500</v>
      </c>
    </row>
    <row r="29" spans="2:7" ht="12" customHeight="1" x14ac:dyDescent="0.35">
      <c r="B29" s="63"/>
      <c r="C29" s="65"/>
      <c r="D29" s="65"/>
      <c r="E29" s="65"/>
      <c r="F29" s="69"/>
      <c r="G29" s="69"/>
    </row>
    <row r="30" spans="2:7" ht="12" customHeight="1" x14ac:dyDescent="0.35">
      <c r="B30" s="70" t="s">
        <v>24</v>
      </c>
      <c r="C30" s="71"/>
      <c r="D30" s="72"/>
      <c r="E30" s="72"/>
      <c r="F30" s="73"/>
      <c r="G30" s="73"/>
    </row>
    <row r="31" spans="2:7" ht="24" customHeight="1" x14ac:dyDescent="0.35">
      <c r="B31" s="130" t="s">
        <v>15</v>
      </c>
      <c r="C31" s="131" t="s">
        <v>16</v>
      </c>
      <c r="D31" s="131" t="s">
        <v>17</v>
      </c>
      <c r="E31" s="130" t="s">
        <v>18</v>
      </c>
      <c r="F31" s="131" t="s">
        <v>19</v>
      </c>
      <c r="G31" s="130" t="s">
        <v>20</v>
      </c>
    </row>
    <row r="32" spans="2:7" ht="12" customHeight="1" x14ac:dyDescent="0.35">
      <c r="B32" s="74"/>
      <c r="C32" s="75"/>
      <c r="D32" s="75"/>
      <c r="E32" s="75"/>
      <c r="F32" s="74"/>
      <c r="G32" s="74"/>
    </row>
    <row r="33" spans="2:7" ht="12" customHeight="1" x14ac:dyDescent="0.35">
      <c r="B33" s="76" t="s">
        <v>25</v>
      </c>
      <c r="C33" s="77"/>
      <c r="D33" s="77"/>
      <c r="E33" s="77"/>
      <c r="F33" s="78"/>
      <c r="G33" s="78">
        <f>SUM(G32)</f>
        <v>0</v>
      </c>
    </row>
    <row r="34" spans="2:7" ht="12" customHeight="1" x14ac:dyDescent="0.35">
      <c r="B34" s="79"/>
      <c r="C34" s="80"/>
      <c r="D34" s="80"/>
      <c r="E34" s="80"/>
      <c r="F34" s="81"/>
      <c r="G34" s="81"/>
    </row>
    <row r="35" spans="2:7" ht="12" customHeight="1" x14ac:dyDescent="0.35">
      <c r="B35" s="70" t="s">
        <v>26</v>
      </c>
      <c r="C35" s="71"/>
      <c r="D35" s="72"/>
      <c r="E35" s="72"/>
      <c r="F35" s="73"/>
      <c r="G35" s="73"/>
    </row>
    <row r="36" spans="2:7" ht="24" customHeight="1" x14ac:dyDescent="0.35">
      <c r="B36" s="132" t="s">
        <v>15</v>
      </c>
      <c r="C36" s="132" t="s">
        <v>16</v>
      </c>
      <c r="D36" s="132" t="s">
        <v>17</v>
      </c>
      <c r="E36" s="132" t="s">
        <v>18</v>
      </c>
      <c r="F36" s="133" t="s">
        <v>19</v>
      </c>
      <c r="G36" s="132" t="s">
        <v>20</v>
      </c>
    </row>
    <row r="37" spans="2:7" ht="12.75" customHeight="1" x14ac:dyDescent="0.35">
      <c r="B37" s="36" t="s">
        <v>28</v>
      </c>
      <c r="C37" s="37" t="s">
        <v>27</v>
      </c>
      <c r="D37" s="38">
        <v>0.5</v>
      </c>
      <c r="E37" s="37" t="s">
        <v>75</v>
      </c>
      <c r="F37" s="39">
        <v>240000</v>
      </c>
      <c r="G37" s="39">
        <f>+D37*F37</f>
        <v>120000</v>
      </c>
    </row>
    <row r="38" spans="2:7" ht="12.75" customHeight="1" x14ac:dyDescent="0.35">
      <c r="B38" s="36" t="s">
        <v>66</v>
      </c>
      <c r="C38" s="37" t="s">
        <v>27</v>
      </c>
      <c r="D38" s="38">
        <v>0.5</v>
      </c>
      <c r="E38" s="37" t="s">
        <v>75</v>
      </c>
      <c r="F38" s="39">
        <v>240000</v>
      </c>
      <c r="G38" s="39">
        <f>+D38*F38</f>
        <v>120000</v>
      </c>
    </row>
    <row r="39" spans="2:7" ht="12.75" customHeight="1" x14ac:dyDescent="0.35"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2:7" ht="12" customHeight="1" x14ac:dyDescent="0.35">
      <c r="B40" s="79"/>
      <c r="C40" s="80"/>
      <c r="D40" s="80"/>
      <c r="E40" s="80"/>
      <c r="F40" s="81"/>
      <c r="G40" s="81"/>
    </row>
    <row r="41" spans="2:7" ht="12" customHeight="1" x14ac:dyDescent="0.35">
      <c r="B41" s="70" t="s">
        <v>30</v>
      </c>
      <c r="C41" s="71"/>
      <c r="D41" s="72"/>
      <c r="E41" s="72"/>
      <c r="F41" s="73"/>
      <c r="G41" s="73"/>
    </row>
    <row r="42" spans="2:7" ht="24" customHeight="1" x14ac:dyDescent="0.35">
      <c r="B42" s="134" t="s">
        <v>31</v>
      </c>
      <c r="C42" s="134" t="s">
        <v>32</v>
      </c>
      <c r="D42" s="134" t="s">
        <v>33</v>
      </c>
      <c r="E42" s="134" t="s">
        <v>18</v>
      </c>
      <c r="F42" s="134" t="s">
        <v>19</v>
      </c>
      <c r="G42" s="134" t="s">
        <v>20</v>
      </c>
    </row>
    <row r="43" spans="2:7" ht="12.75" customHeight="1" x14ac:dyDescent="0.35">
      <c r="B43" s="40" t="s">
        <v>34</v>
      </c>
      <c r="C43" s="41"/>
      <c r="D43" s="41"/>
      <c r="E43" s="41"/>
      <c r="F43" s="41"/>
      <c r="G43" s="41"/>
    </row>
    <row r="44" spans="2:7" ht="12.75" customHeight="1" x14ac:dyDescent="0.35">
      <c r="B44" s="27" t="s">
        <v>35</v>
      </c>
      <c r="C44" s="42" t="s">
        <v>67</v>
      </c>
      <c r="D44" s="43">
        <v>4</v>
      </c>
      <c r="E44" s="42" t="s">
        <v>81</v>
      </c>
      <c r="F44" s="9">
        <v>174000</v>
      </c>
      <c r="G44" s="9">
        <f>+D44*F44</f>
        <v>696000</v>
      </c>
    </row>
    <row r="45" spans="2:7" ht="12.75" customHeight="1" x14ac:dyDescent="0.35">
      <c r="B45" s="44" t="s">
        <v>36</v>
      </c>
      <c r="C45" s="10"/>
      <c r="D45" s="28"/>
      <c r="E45" s="10"/>
      <c r="F45" s="9"/>
      <c r="G45" s="9"/>
    </row>
    <row r="46" spans="2:7" ht="12.75" customHeight="1" x14ac:dyDescent="0.35">
      <c r="B46" s="27" t="s">
        <v>85</v>
      </c>
      <c r="C46" s="42" t="s">
        <v>69</v>
      </c>
      <c r="D46" s="43">
        <v>10</v>
      </c>
      <c r="E46" s="42" t="s">
        <v>75</v>
      </c>
      <c r="F46" s="9">
        <v>30000</v>
      </c>
      <c r="G46" s="9">
        <f t="shared" ref="G46:G54" si="1">+D46*F46</f>
        <v>300000</v>
      </c>
    </row>
    <row r="47" spans="2:7" ht="12.75" customHeight="1" x14ac:dyDescent="0.35">
      <c r="B47" s="27" t="s">
        <v>82</v>
      </c>
      <c r="C47" s="42" t="s">
        <v>69</v>
      </c>
      <c r="D47" s="43">
        <v>12</v>
      </c>
      <c r="E47" s="42" t="s">
        <v>75</v>
      </c>
      <c r="F47" s="9">
        <v>42000</v>
      </c>
      <c r="G47" s="9">
        <f t="shared" si="1"/>
        <v>504000</v>
      </c>
    </row>
    <row r="48" spans="2:7" ht="12.75" customHeight="1" x14ac:dyDescent="0.35">
      <c r="B48" s="27" t="s">
        <v>83</v>
      </c>
      <c r="C48" s="42" t="s">
        <v>69</v>
      </c>
      <c r="D48" s="43">
        <v>7</v>
      </c>
      <c r="E48" s="42" t="s">
        <v>84</v>
      </c>
      <c r="F48" s="9">
        <v>52000</v>
      </c>
      <c r="G48" s="9">
        <f t="shared" si="1"/>
        <v>364000</v>
      </c>
    </row>
    <row r="49" spans="2:8" ht="12.75" customHeight="1" x14ac:dyDescent="0.35">
      <c r="B49" s="27" t="s">
        <v>103</v>
      </c>
      <c r="C49" s="42" t="s">
        <v>70</v>
      </c>
      <c r="D49" s="43">
        <v>720</v>
      </c>
      <c r="E49" s="42" t="s">
        <v>75</v>
      </c>
      <c r="F49" s="9">
        <v>3500</v>
      </c>
      <c r="G49" s="9">
        <f t="shared" si="1"/>
        <v>2520000</v>
      </c>
    </row>
    <row r="50" spans="2:8" ht="12.75" customHeight="1" x14ac:dyDescent="0.35">
      <c r="B50" s="45" t="s">
        <v>86</v>
      </c>
      <c r="C50" s="46"/>
      <c r="D50" s="47"/>
      <c r="E50" s="46"/>
      <c r="F50" s="48"/>
      <c r="G50" s="9"/>
    </row>
    <row r="51" spans="2:8" ht="13" customHeight="1" x14ac:dyDescent="0.35">
      <c r="B51" s="15" t="s">
        <v>87</v>
      </c>
      <c r="C51" s="16" t="s">
        <v>72</v>
      </c>
      <c r="D51" s="17">
        <v>8</v>
      </c>
      <c r="E51" s="16" t="s">
        <v>88</v>
      </c>
      <c r="F51" s="18">
        <v>38500</v>
      </c>
      <c r="G51" s="9">
        <f t="shared" si="1"/>
        <v>308000</v>
      </c>
    </row>
    <row r="52" spans="2:8" ht="13" customHeight="1" x14ac:dyDescent="0.35">
      <c r="B52" s="15" t="s">
        <v>102</v>
      </c>
      <c r="C52" s="16" t="s">
        <v>72</v>
      </c>
      <c r="D52" s="17">
        <v>2</v>
      </c>
      <c r="E52" s="16" t="s">
        <v>84</v>
      </c>
      <c r="F52" s="20">
        <v>329500</v>
      </c>
      <c r="G52" s="9">
        <f t="shared" si="1"/>
        <v>659000</v>
      </c>
    </row>
    <row r="53" spans="2:8" ht="13" customHeight="1" x14ac:dyDescent="0.35">
      <c r="B53" s="19" t="s">
        <v>89</v>
      </c>
      <c r="C53" s="16"/>
      <c r="D53" s="17"/>
      <c r="E53" s="16"/>
      <c r="F53" s="18"/>
      <c r="G53" s="9"/>
    </row>
    <row r="54" spans="2:8" ht="13" customHeight="1" x14ac:dyDescent="0.35">
      <c r="B54" s="15" t="s">
        <v>90</v>
      </c>
      <c r="C54" s="16" t="s">
        <v>67</v>
      </c>
      <c r="D54" s="17">
        <v>2</v>
      </c>
      <c r="E54" s="16" t="s">
        <v>77</v>
      </c>
      <c r="F54" s="18">
        <v>35000</v>
      </c>
      <c r="G54" s="9">
        <f t="shared" si="1"/>
        <v>70000</v>
      </c>
    </row>
    <row r="55" spans="2:8" ht="13.5" customHeight="1" x14ac:dyDescent="0.35">
      <c r="B55" s="11" t="s">
        <v>37</v>
      </c>
      <c r="C55" s="12"/>
      <c r="D55" s="12"/>
      <c r="E55" s="12"/>
      <c r="F55" s="13"/>
      <c r="G55" s="14">
        <f>SUM(G43:G54)</f>
        <v>5421000</v>
      </c>
    </row>
    <row r="56" spans="2:8" ht="12" customHeight="1" x14ac:dyDescent="0.35">
      <c r="B56" s="79"/>
      <c r="C56" s="80"/>
      <c r="D56" s="80"/>
      <c r="E56" s="82"/>
      <c r="F56" s="81"/>
      <c r="G56" s="81"/>
    </row>
    <row r="57" spans="2:8" ht="12" customHeight="1" x14ac:dyDescent="0.35">
      <c r="B57" s="70" t="s">
        <v>38</v>
      </c>
      <c r="C57" s="71"/>
      <c r="D57" s="72"/>
      <c r="E57" s="72"/>
      <c r="F57" s="73"/>
      <c r="G57" s="73"/>
    </row>
    <row r="58" spans="2:8" ht="24" customHeight="1" x14ac:dyDescent="0.35">
      <c r="B58" s="135" t="s">
        <v>39</v>
      </c>
      <c r="C58" s="134" t="s">
        <v>32</v>
      </c>
      <c r="D58" s="134" t="s">
        <v>33</v>
      </c>
      <c r="E58" s="135" t="s">
        <v>18</v>
      </c>
      <c r="F58" s="134" t="s">
        <v>19</v>
      </c>
      <c r="G58" s="135" t="s">
        <v>20</v>
      </c>
    </row>
    <row r="59" spans="2:8" ht="12.75" customHeight="1" x14ac:dyDescent="0.35">
      <c r="B59" s="49"/>
      <c r="C59" s="50"/>
      <c r="D59" s="26"/>
      <c r="E59" s="51"/>
      <c r="F59" s="52"/>
      <c r="G59" s="26"/>
    </row>
    <row r="60" spans="2:8" ht="13.5" customHeight="1" x14ac:dyDescent="0.35">
      <c r="B60" s="83" t="s">
        <v>40</v>
      </c>
      <c r="C60" s="84"/>
      <c r="D60" s="84"/>
      <c r="E60" s="84"/>
      <c r="F60" s="85"/>
      <c r="G60" s="86"/>
    </row>
    <row r="61" spans="2:8" ht="12" customHeight="1" x14ac:dyDescent="0.35">
      <c r="B61" s="87"/>
      <c r="C61" s="87"/>
      <c r="D61" s="87"/>
      <c r="E61" s="87"/>
      <c r="F61" s="88"/>
      <c r="G61" s="88"/>
    </row>
    <row r="62" spans="2:8" ht="12" customHeight="1" x14ac:dyDescent="0.35">
      <c r="B62" s="136" t="s">
        <v>41</v>
      </c>
      <c r="C62" s="137"/>
      <c r="D62" s="137"/>
      <c r="E62" s="137"/>
      <c r="F62" s="137"/>
      <c r="G62" s="138">
        <f>G28+G39+G55+G60</f>
        <v>7018500</v>
      </c>
      <c r="H62" s="21"/>
    </row>
    <row r="63" spans="2:8" ht="12" customHeight="1" x14ac:dyDescent="0.35">
      <c r="B63" s="139" t="s">
        <v>42</v>
      </c>
      <c r="C63" s="140"/>
      <c r="D63" s="140"/>
      <c r="E63" s="140"/>
      <c r="F63" s="140"/>
      <c r="G63" s="141">
        <f>G62*0.05</f>
        <v>350925</v>
      </c>
      <c r="H63" s="21"/>
    </row>
    <row r="64" spans="2:8" ht="12" customHeight="1" x14ac:dyDescent="0.35">
      <c r="B64" s="142" t="s">
        <v>43</v>
      </c>
      <c r="C64" s="143"/>
      <c r="D64" s="143"/>
      <c r="E64" s="143"/>
      <c r="F64" s="143"/>
      <c r="G64" s="144">
        <f>G63+G62</f>
        <v>7369425</v>
      </c>
      <c r="H64" s="21"/>
    </row>
    <row r="65" spans="2:8" ht="12" customHeight="1" x14ac:dyDescent="0.35">
      <c r="B65" s="139" t="s">
        <v>44</v>
      </c>
      <c r="C65" s="140"/>
      <c r="D65" s="140"/>
      <c r="E65" s="140"/>
      <c r="F65" s="140"/>
      <c r="G65" s="141">
        <f>G12</f>
        <v>14000000</v>
      </c>
      <c r="H65" s="21"/>
    </row>
    <row r="66" spans="2:8" ht="12" customHeight="1" x14ac:dyDescent="0.35">
      <c r="B66" s="145" t="s">
        <v>45</v>
      </c>
      <c r="C66" s="146"/>
      <c r="D66" s="146"/>
      <c r="E66" s="146"/>
      <c r="F66" s="146"/>
      <c r="G66" s="147">
        <f>G65-G64</f>
        <v>6630575</v>
      </c>
      <c r="H66" s="21"/>
    </row>
    <row r="67" spans="2:8" ht="12" customHeight="1" x14ac:dyDescent="0.35">
      <c r="B67" s="89" t="s">
        <v>97</v>
      </c>
      <c r="C67" s="90"/>
      <c r="D67" s="90"/>
      <c r="E67" s="90"/>
      <c r="F67" s="90"/>
      <c r="G67" s="91"/>
      <c r="H67" s="21"/>
    </row>
    <row r="68" spans="2:8" ht="12.75" customHeight="1" thickBot="1" x14ac:dyDescent="0.4">
      <c r="B68" s="92"/>
      <c r="C68" s="90"/>
      <c r="D68" s="90"/>
      <c r="E68" s="90"/>
      <c r="F68" s="90"/>
      <c r="G68" s="91"/>
      <c r="H68" s="21"/>
    </row>
    <row r="69" spans="2:8" ht="12" customHeight="1" x14ac:dyDescent="0.35">
      <c r="B69" s="93" t="s">
        <v>98</v>
      </c>
      <c r="C69" s="94"/>
      <c r="D69" s="94"/>
      <c r="E69" s="94"/>
      <c r="F69" s="95"/>
      <c r="G69" s="91"/>
      <c r="H69" s="21"/>
    </row>
    <row r="70" spans="2:8" ht="12" customHeight="1" x14ac:dyDescent="0.35">
      <c r="B70" s="53" t="s">
        <v>46</v>
      </c>
      <c r="C70" s="96"/>
      <c r="D70" s="96"/>
      <c r="E70" s="96"/>
      <c r="F70" s="97"/>
      <c r="G70" s="91"/>
      <c r="H70" s="21"/>
    </row>
    <row r="71" spans="2:8" ht="12" customHeight="1" x14ac:dyDescent="0.35">
      <c r="B71" s="53" t="s">
        <v>61</v>
      </c>
      <c r="C71" s="96"/>
      <c r="D71" s="96"/>
      <c r="E71" s="96"/>
      <c r="F71" s="97"/>
      <c r="G71" s="91"/>
    </row>
    <row r="72" spans="2:8" ht="12" customHeight="1" x14ac:dyDescent="0.35">
      <c r="B72" s="53" t="s">
        <v>62</v>
      </c>
      <c r="C72" s="96"/>
      <c r="D72" s="96"/>
      <c r="E72" s="96"/>
      <c r="F72" s="97"/>
      <c r="G72" s="91"/>
    </row>
    <row r="73" spans="2:8" ht="12" customHeight="1" x14ac:dyDescent="0.35">
      <c r="B73" s="53" t="s">
        <v>63</v>
      </c>
      <c r="C73" s="96"/>
      <c r="D73" s="96"/>
      <c r="E73" s="96"/>
      <c r="F73" s="97"/>
      <c r="G73" s="91"/>
    </row>
    <row r="74" spans="2:8" ht="12" customHeight="1" x14ac:dyDescent="0.35">
      <c r="B74" s="53" t="s">
        <v>64</v>
      </c>
      <c r="C74" s="96"/>
      <c r="D74" s="96"/>
      <c r="E74" s="96"/>
      <c r="F74" s="97"/>
      <c r="G74" s="91"/>
    </row>
    <row r="75" spans="2:8" ht="12" customHeight="1" x14ac:dyDescent="0.35">
      <c r="B75" s="53" t="s">
        <v>65</v>
      </c>
      <c r="C75" s="96"/>
      <c r="D75" s="96"/>
      <c r="E75" s="96"/>
      <c r="F75" s="97"/>
      <c r="G75" s="91"/>
    </row>
    <row r="76" spans="2:8" ht="12" customHeight="1" x14ac:dyDescent="0.35">
      <c r="B76" s="53" t="s">
        <v>91</v>
      </c>
      <c r="C76" s="96"/>
      <c r="D76" s="96"/>
      <c r="E76" s="96"/>
      <c r="F76" s="97"/>
      <c r="G76" s="91"/>
    </row>
    <row r="77" spans="2:8" ht="12" customHeight="1" thickBot="1" x14ac:dyDescent="0.4">
      <c r="B77" s="54" t="s">
        <v>92</v>
      </c>
      <c r="C77" s="98"/>
      <c r="D77" s="98"/>
      <c r="E77" s="98"/>
      <c r="F77" s="99"/>
      <c r="G77" s="91"/>
    </row>
    <row r="78" spans="2:8" ht="12.75" customHeight="1" thickBot="1" x14ac:dyDescent="0.4">
      <c r="B78" s="92"/>
      <c r="C78" s="96"/>
      <c r="D78" s="96"/>
      <c r="E78" s="96"/>
      <c r="F78" s="96"/>
      <c r="G78" s="91"/>
    </row>
    <row r="79" spans="2:8" ht="15" customHeight="1" thickBot="1" x14ac:dyDescent="0.4">
      <c r="B79" s="148" t="s">
        <v>47</v>
      </c>
      <c r="C79" s="149"/>
      <c r="D79" s="119"/>
      <c r="E79" s="100"/>
      <c r="F79" s="100"/>
      <c r="G79" s="91"/>
    </row>
    <row r="80" spans="2:8" ht="12" customHeight="1" x14ac:dyDescent="0.35">
      <c r="B80" s="116" t="s">
        <v>39</v>
      </c>
      <c r="C80" s="117" t="s">
        <v>48</v>
      </c>
      <c r="D80" s="118" t="s">
        <v>49</v>
      </c>
      <c r="E80" s="100"/>
      <c r="F80" s="100"/>
      <c r="G80" s="91"/>
    </row>
    <row r="81" spans="2:7" ht="12" customHeight="1" x14ac:dyDescent="0.35">
      <c r="B81" s="101" t="s">
        <v>50</v>
      </c>
      <c r="C81" s="102">
        <f>+G28</f>
        <v>1357500</v>
      </c>
      <c r="D81" s="103">
        <f>(C81/C87)</f>
        <v>0.18420704464730966</v>
      </c>
      <c r="E81" s="100"/>
      <c r="F81" s="100"/>
      <c r="G81" s="91"/>
    </row>
    <row r="82" spans="2:7" ht="12" customHeight="1" x14ac:dyDescent="0.35">
      <c r="B82" s="101" t="s">
        <v>51</v>
      </c>
      <c r="C82" s="104">
        <v>0</v>
      </c>
      <c r="D82" s="103">
        <v>0</v>
      </c>
      <c r="E82" s="100"/>
      <c r="F82" s="100"/>
      <c r="G82" s="91"/>
    </row>
    <row r="83" spans="2:7" ht="12" customHeight="1" x14ac:dyDescent="0.35">
      <c r="B83" s="101" t="s">
        <v>52</v>
      </c>
      <c r="C83" s="102">
        <f>+G39</f>
        <v>240000</v>
      </c>
      <c r="D83" s="103">
        <f>(C83/C87)</f>
        <v>3.2566991318861378E-2</v>
      </c>
      <c r="E83" s="100"/>
      <c r="F83" s="100"/>
      <c r="G83" s="91"/>
    </row>
    <row r="84" spans="2:7" ht="12" customHeight="1" x14ac:dyDescent="0.35">
      <c r="B84" s="101" t="s">
        <v>31</v>
      </c>
      <c r="C84" s="102">
        <f>+G55</f>
        <v>5421000</v>
      </c>
      <c r="D84" s="103">
        <f>(C84/C87)</f>
        <v>0.73560691641478138</v>
      </c>
      <c r="E84" s="100"/>
      <c r="F84" s="100"/>
      <c r="G84" s="91"/>
    </row>
    <row r="85" spans="2:7" ht="12" customHeight="1" x14ac:dyDescent="0.35">
      <c r="B85" s="101" t="s">
        <v>53</v>
      </c>
      <c r="C85" s="105">
        <f>+G60</f>
        <v>0</v>
      </c>
      <c r="D85" s="103">
        <f>(C85/C87)</f>
        <v>0</v>
      </c>
      <c r="E85" s="106"/>
      <c r="F85" s="106"/>
      <c r="G85" s="91"/>
    </row>
    <row r="86" spans="2:7" ht="12" customHeight="1" x14ac:dyDescent="0.35">
      <c r="B86" s="101" t="s">
        <v>54</v>
      </c>
      <c r="C86" s="105">
        <f>+G63</f>
        <v>350925</v>
      </c>
      <c r="D86" s="103">
        <f>(C86/C87)</f>
        <v>4.7619047619047616E-2</v>
      </c>
      <c r="E86" s="106"/>
      <c r="F86" s="106"/>
      <c r="G86" s="91"/>
    </row>
    <row r="87" spans="2:7" ht="12.75" customHeight="1" thickBot="1" x14ac:dyDescent="0.4">
      <c r="B87" s="107" t="s">
        <v>55</v>
      </c>
      <c r="C87" s="108">
        <f>SUM(C81:C86)</f>
        <v>7369425</v>
      </c>
      <c r="D87" s="109">
        <f>SUM(D81:D86)</f>
        <v>1</v>
      </c>
      <c r="E87" s="106"/>
      <c r="F87" s="106"/>
      <c r="G87" s="91"/>
    </row>
    <row r="88" spans="2:7" ht="12" customHeight="1" x14ac:dyDescent="0.35">
      <c r="B88" s="92"/>
      <c r="C88" s="90"/>
      <c r="D88" s="90"/>
      <c r="E88" s="90"/>
      <c r="F88" s="90"/>
      <c r="G88" s="91"/>
    </row>
    <row r="89" spans="2:7" ht="12.75" customHeight="1" thickBot="1" x14ac:dyDescent="0.4">
      <c r="B89" s="55"/>
      <c r="C89" s="90"/>
      <c r="D89" s="90"/>
      <c r="E89" s="90"/>
      <c r="F89" s="90"/>
      <c r="G89" s="91"/>
    </row>
    <row r="90" spans="2:7" ht="12" customHeight="1" thickBot="1" x14ac:dyDescent="0.4">
      <c r="B90" s="120"/>
      <c r="C90" s="121" t="s">
        <v>94</v>
      </c>
      <c r="D90" s="122"/>
      <c r="E90" s="123"/>
      <c r="F90" s="106"/>
      <c r="G90" s="91"/>
    </row>
    <row r="91" spans="2:7" ht="12" customHeight="1" x14ac:dyDescent="0.35">
      <c r="B91" s="110" t="s">
        <v>95</v>
      </c>
      <c r="C91" s="111">
        <f>+E91*(1-0.3)</f>
        <v>28000</v>
      </c>
      <c r="D91" s="111">
        <f>+E91*(1-0.2)</f>
        <v>32000</v>
      </c>
      <c r="E91" s="112">
        <v>40000</v>
      </c>
      <c r="F91" s="113"/>
      <c r="G91" s="124"/>
    </row>
    <row r="92" spans="2:7" ht="12.75" customHeight="1" thickBot="1" x14ac:dyDescent="0.4">
      <c r="B92" s="107" t="s">
        <v>96</v>
      </c>
      <c r="C92" s="108">
        <f>(G64/C91)</f>
        <v>263.19375000000002</v>
      </c>
      <c r="D92" s="108">
        <f>(G64/D91)</f>
        <v>230.29453125000001</v>
      </c>
      <c r="E92" s="115">
        <f>(G64/E91)</f>
        <v>184.235625</v>
      </c>
      <c r="F92" s="113"/>
      <c r="G92" s="114"/>
    </row>
    <row r="93" spans="2:7" ht="15.65" customHeight="1" x14ac:dyDescent="0.35">
      <c r="B93" s="56" t="s">
        <v>56</v>
      </c>
      <c r="C93" s="96"/>
      <c r="D93" s="96"/>
      <c r="E93" s="96"/>
      <c r="F93" s="96"/>
      <c r="G93" s="9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2022-01-10T16:44:41Z</cp:lastPrinted>
  <dcterms:created xsi:type="dcterms:W3CDTF">2020-11-27T12:49:26Z</dcterms:created>
  <dcterms:modified xsi:type="dcterms:W3CDTF">2023-01-23T21:55:40Z</dcterms:modified>
</cp:coreProperties>
</file>