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ebolla guard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F63" i="1" s="1"/>
  <c r="F64" i="1" s="1"/>
  <c r="B87" i="1" s="1"/>
  <c r="E58" i="1"/>
  <c r="F58" i="1" s="1"/>
  <c r="E57" i="1"/>
  <c r="F57" i="1" s="1"/>
  <c r="E55" i="1"/>
  <c r="F55" i="1" s="1"/>
  <c r="E54" i="1"/>
  <c r="F54" i="1" s="1"/>
  <c r="E52" i="1"/>
  <c r="F52" i="1" s="1"/>
  <c r="E51" i="1"/>
  <c r="F51" i="1" s="1"/>
  <c r="E50" i="1"/>
  <c r="F50" i="1" s="1"/>
  <c r="F49" i="1"/>
  <c r="F47" i="1"/>
  <c r="E47" i="1"/>
  <c r="E42" i="1"/>
  <c r="F42" i="1" s="1"/>
  <c r="E41" i="1"/>
  <c r="F41" i="1" s="1"/>
  <c r="E40" i="1"/>
  <c r="F40" i="1" s="1"/>
  <c r="E39" i="1"/>
  <c r="F39" i="1" s="1"/>
  <c r="E38" i="1"/>
  <c r="F38" i="1" s="1"/>
  <c r="F43" i="1" s="1"/>
  <c r="B85" i="1" s="1"/>
  <c r="F28" i="1"/>
  <c r="E28" i="1"/>
  <c r="F27" i="1"/>
  <c r="E27" i="1"/>
  <c r="F26" i="1"/>
  <c r="E26" i="1"/>
  <c r="E25" i="1"/>
  <c r="F25" i="1" s="1"/>
  <c r="F24" i="1"/>
  <c r="E24" i="1"/>
  <c r="E23" i="1"/>
  <c r="F23" i="1" s="1"/>
  <c r="E22" i="1"/>
  <c r="F22" i="1" s="1"/>
  <c r="E21" i="1"/>
  <c r="F21" i="1" s="1"/>
  <c r="F29" i="1" s="1"/>
  <c r="F12" i="1"/>
  <c r="F69" i="1" s="1"/>
  <c r="B83" i="1" l="1"/>
  <c r="F59" i="1"/>
  <c r="B86" i="1" s="1"/>
  <c r="F66" i="1" l="1"/>
  <c r="F67" i="1" l="1"/>
  <c r="B88" i="1" s="1"/>
  <c r="B89" i="1" l="1"/>
  <c r="F68" i="1"/>
  <c r="D94" i="1" l="1"/>
  <c r="C94" i="1"/>
  <c r="B94" i="1"/>
  <c r="F70" i="1"/>
  <c r="C87" i="1"/>
  <c r="C85" i="1"/>
  <c r="C86" i="1"/>
  <c r="C83" i="1"/>
  <c r="C89" i="1" s="1"/>
  <c r="C88" i="1"/>
</calcChain>
</file>

<file path=xl/sharedStrings.xml><?xml version="1.0" encoding="utf-8"?>
<sst xmlns="http://schemas.openxmlformats.org/spreadsheetml/2006/main" count="163" uniqueCount="119">
  <si>
    <t>RUBRO O CULTIVO</t>
  </si>
  <si>
    <t>CEBOLLA GUARDA</t>
  </si>
  <si>
    <t>RENDIMIENTO (Kg/ha)</t>
  </si>
  <si>
    <t>VARIEDAD</t>
  </si>
  <si>
    <t>TEXAS</t>
  </si>
  <si>
    <t>Fecha Estimada precio venta</t>
  </si>
  <si>
    <t>NOVIEMBRE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</si>
  <si>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</si>
  <si>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</si>
  <si>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</si>
  <si>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</si>
  <si>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</si>
  <si>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</si>
  <si>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</si>
  <si>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</si>
  <si>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</si>
  <si>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</si>
  <si>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</si>
  <si>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Todas.Prov.Elqui</t>
  </si>
  <si>
    <t>FECHA DE COSECHA</t>
  </si>
  <si>
    <t>NOV-DIC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</si>
  <si>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</si>
  <si>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</si>
  <si>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</si>
  <si>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</si>
  <si>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</si>
  <si>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</si>
  <si>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</si>
  <si>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</si>
  <si>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</si>
  <si>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</si>
  <si>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</si>
  <si>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APLICACIÓN FOLIAR</t>
  </si>
  <si>
    <t>JH</t>
  </si>
  <si>
    <t>AGO-NOV</t>
  </si>
  <si>
    <t>APLIC. FUNGICIDAS</t>
  </si>
  <si>
    <t>APLICACIÓN HERBICIDA</t>
  </si>
  <si>
    <t>AGOSTO</t>
  </si>
  <si>
    <t>Limpia</t>
  </si>
  <si>
    <t>OCT-DIC</t>
  </si>
  <si>
    <t>TRANSPLANTE</t>
  </si>
  <si>
    <t>AGO-SEPT</t>
  </si>
  <si>
    <t>APLICACIÓN INSECTICIDA</t>
  </si>
  <si>
    <t>cosecha</t>
  </si>
  <si>
    <t>DIC-ENE</t>
  </si>
  <si>
    <t>RIEGO</t>
  </si>
  <si>
    <t>SEPT-FEB</t>
  </si>
  <si>
    <t>Subtotal Jornadas Hombre</t>
  </si>
  <si>
    <t>JORNADAS ANIMAL</t>
  </si>
  <si>
    <t>N/Aplica</t>
  </si>
  <si>
    <t>Subtotal Jornadas Animal</t>
  </si>
  <si>
    <t>MAQUINARIA</t>
  </si>
  <si>
    <t>ARADURA</t>
  </si>
  <si>
    <t>JM</t>
  </si>
  <si>
    <t>MELGADURA</t>
  </si>
  <si>
    <t>SURCO</t>
  </si>
  <si>
    <t>Acarreo de insumos</t>
  </si>
  <si>
    <t>rastraje</t>
  </si>
  <si>
    <t>Subtotal Costo Maquinaria</t>
  </si>
  <si>
    <t>INSUMOS</t>
  </si>
  <si>
    <t>UNIDAD (Kg/l/u</t>
  </si>
  <si>
    <t>CANTIDAD (kg/I/u)</t>
  </si>
  <si>
    <t>SUBTOTAL ($)</t>
  </si>
  <si>
    <t>semilla cebolla</t>
  </si>
  <si>
    <t xml:space="preserve">U </t>
  </si>
  <si>
    <t>Agosto</t>
  </si>
  <si>
    <t>FERTILIZANTES</t>
  </si>
  <si>
    <t>NITRATO DE POTASIO</t>
  </si>
  <si>
    <t>KG</t>
  </si>
  <si>
    <t xml:space="preserve">MEZCLA </t>
  </si>
  <si>
    <t>U</t>
  </si>
  <si>
    <t>TERRSORF FOLIAR</t>
  </si>
  <si>
    <t xml:space="preserve"> </t>
  </si>
  <si>
    <t>GUANO</t>
  </si>
  <si>
    <t>JULIO</t>
  </si>
  <si>
    <t>INSECTICIDAS</t>
  </si>
  <si>
    <t>POLIBEN 50 WP</t>
  </si>
  <si>
    <t>Kg</t>
  </si>
  <si>
    <t>AGO-DIC</t>
  </si>
  <si>
    <t>FAST PLUS</t>
  </si>
  <si>
    <t xml:space="preserve">L </t>
  </si>
  <si>
    <t>OTROS</t>
  </si>
  <si>
    <t>CINTA DE RIEGO</t>
  </si>
  <si>
    <t>MALLAS</t>
  </si>
  <si>
    <t>DICIEMBRE</t>
  </si>
  <si>
    <t>Subtotal Insumos</t>
  </si>
  <si>
    <t xml:space="preserve">   OTROS</t>
  </si>
  <si>
    <t>ITEM</t>
  </si>
  <si>
    <t>Combustible</t>
  </si>
  <si>
    <t>LTS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</si>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</sst>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.0"/>
    <numFmt numFmtId="166" formatCode="#,##0_ ;\-#,##0\ 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/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164" fontId="1" fillId="0" borderId="0" xfId="2" applyNumberFormat="1" applyFont="1" applyBorder="1"/>
    <xf numFmtId="164" fontId="1" fillId="0" borderId="0" xfId="2" applyNumberFormat="1" applyFont="1"/>
    <xf numFmtId="0" fontId="4" fillId="2" borderId="0" xfId="0" applyFont="1" applyFill="1" applyAlignment="1">
      <alignment horizontal="center" vertical="center" wrapText="1"/>
    </xf>
    <xf numFmtId="164" fontId="6" fillId="0" borderId="0" xfId="2" applyNumberFormat="1" applyFont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0" fillId="0" borderId="1" xfId="0" applyBorder="1" applyAlignment="1">
      <alignment horizontal="center"/>
    </xf>
    <xf numFmtId="164" fontId="2" fillId="2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165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0" fillId="0" borderId="1" xfId="0" applyBorder="1"/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7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vertical="center"/>
    </xf>
    <xf numFmtId="49" fontId="16" fillId="6" borderId="15" xfId="0" applyNumberFormat="1" applyFont="1" applyFill="1" applyBorder="1"/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0" fontId="14" fillId="5" borderId="17" xfId="0" applyFont="1" applyFill="1" applyBorder="1" applyAlignment="1">
      <alignment vertical="center"/>
    </xf>
    <xf numFmtId="168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8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7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533400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8440B-BD15-8F8E-D916-FEAE1F8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629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6"/>
  <sheetViews>
    <sheetView tabSelected="1" workbookViewId="0">
      <selection activeCell="J17" sqref="J17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50000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ht="38.25" x14ac:dyDescent="0.25">
      <c r="A11" s="4" t="s">
        <v>7</v>
      </c>
      <c r="B11" s="5" t="s">
        <v>8</v>
      </c>
      <c r="C11" s="5"/>
      <c r="E11" s="8" t="s">
        <v>9</v>
      </c>
      <c r="F11" s="9">
        <v>150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7500000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ht="25.5" x14ac:dyDescent="0.25">
      <c r="A14" s="11" t="s">
        <v>17</v>
      </c>
      <c r="B14" s="5" t="s">
        <v>18</v>
      </c>
      <c r="C14" s="5"/>
      <c r="E14" s="8" t="s">
        <v>19</v>
      </c>
      <c r="F14" s="9" t="s">
        <v>20</v>
      </c>
    </row>
    <row r="15" spans="1:6" ht="38.25" x14ac:dyDescent="0.25">
      <c r="A15" s="11" t="s">
        <v>21</v>
      </c>
      <c r="B15" s="12">
        <v>44896</v>
      </c>
      <c r="C15" s="13"/>
      <c r="E15" s="8" t="s">
        <v>22</v>
      </c>
      <c r="F15" s="9" t="s">
        <v>23</v>
      </c>
    </row>
    <row r="16" spans="1:6" x14ac:dyDescent="0.25">
      <c r="A16" s="14"/>
      <c r="E16" s="15"/>
      <c r="F16" s="16"/>
    </row>
    <row r="17" spans="1:6" x14ac:dyDescent="0.25">
      <c r="A17" s="17" t="s">
        <v>24</v>
      </c>
      <c r="B17" s="17"/>
      <c r="C17" s="17"/>
      <c r="D17" s="17"/>
      <c r="E17" s="17"/>
      <c r="F17" s="17"/>
    </row>
    <row r="18" spans="1:6" x14ac:dyDescent="0.25">
      <c r="A18" s="14"/>
      <c r="B18" s="14"/>
      <c r="C18" s="14"/>
      <c r="D18" s="14"/>
      <c r="E18" s="18"/>
      <c r="F18" s="18"/>
    </row>
    <row r="19" spans="1:6" ht="25.5" x14ac:dyDescent="0.25">
      <c r="A19" s="19" t="s">
        <v>25</v>
      </c>
      <c r="E19" s="15"/>
      <c r="F19" s="15"/>
    </row>
    <row r="20" spans="1:6" ht="26.25" x14ac:dyDescent="0.25">
      <c r="A20" s="20" t="s">
        <v>26</v>
      </c>
      <c r="B20" s="20" t="s">
        <v>27</v>
      </c>
      <c r="C20" s="20" t="s">
        <v>28</v>
      </c>
      <c r="D20" s="20" t="s">
        <v>29</v>
      </c>
      <c r="E20" s="21" t="s">
        <v>30</v>
      </c>
      <c r="F20" s="22" t="s">
        <v>31</v>
      </c>
    </row>
    <row r="21" spans="1:6" x14ac:dyDescent="0.25">
      <c r="A21" s="6" t="s">
        <v>32</v>
      </c>
      <c r="B21" s="23" t="s">
        <v>33</v>
      </c>
      <c r="C21" s="23">
        <v>1.2</v>
      </c>
      <c r="D21" s="23" t="s">
        <v>34</v>
      </c>
      <c r="E21" s="24">
        <f>VLOOKUP(A21,[1]PRECIO!A2:C221,3,0)</f>
        <v>30000</v>
      </c>
      <c r="F21" s="24">
        <f>E21*C21</f>
        <v>36000</v>
      </c>
    </row>
    <row r="22" spans="1:6" x14ac:dyDescent="0.25">
      <c r="A22" s="25" t="s">
        <v>35</v>
      </c>
      <c r="B22" s="23" t="s">
        <v>33</v>
      </c>
      <c r="C22" s="23">
        <v>1.2</v>
      </c>
      <c r="D22" s="23" t="s">
        <v>34</v>
      </c>
      <c r="E22" s="24">
        <f>VLOOKUP(A22,[1]PRECIO!A2:C222,3,0)</f>
        <v>30000</v>
      </c>
      <c r="F22" s="24">
        <f t="shared" ref="F22:F28" si="0">E22*C22</f>
        <v>36000</v>
      </c>
    </row>
    <row r="23" spans="1:6" x14ac:dyDescent="0.25">
      <c r="A23" s="25" t="s">
        <v>36</v>
      </c>
      <c r="B23" s="23" t="s">
        <v>33</v>
      </c>
      <c r="C23" s="23">
        <v>1.2</v>
      </c>
      <c r="D23" s="23" t="s">
        <v>37</v>
      </c>
      <c r="E23" s="24">
        <f>VLOOKUP(A23,[1]PRECIO!A3:C223,3,0)</f>
        <v>30000</v>
      </c>
      <c r="F23" s="24">
        <f t="shared" si="0"/>
        <v>36000</v>
      </c>
    </row>
    <row r="24" spans="1:6" x14ac:dyDescent="0.25">
      <c r="A24" s="25" t="s">
        <v>38</v>
      </c>
      <c r="B24" s="23" t="s">
        <v>33</v>
      </c>
      <c r="C24" s="23">
        <v>2.4</v>
      </c>
      <c r="D24" s="23" t="s">
        <v>39</v>
      </c>
      <c r="E24" s="24">
        <f>VLOOKUP(A24,[1]PRECIO!A4:C224,3,0)</f>
        <v>30000</v>
      </c>
      <c r="F24" s="24">
        <f t="shared" si="0"/>
        <v>72000</v>
      </c>
    </row>
    <row r="25" spans="1:6" x14ac:dyDescent="0.25">
      <c r="A25" s="25" t="s">
        <v>40</v>
      </c>
      <c r="B25" s="23" t="s">
        <v>33</v>
      </c>
      <c r="C25" s="23">
        <v>6</v>
      </c>
      <c r="D25" s="23" t="s">
        <v>41</v>
      </c>
      <c r="E25" s="24">
        <f>VLOOKUP(A25,[1]PRECIO!A5:C225,3,0)</f>
        <v>30000</v>
      </c>
      <c r="F25" s="24">
        <f t="shared" si="0"/>
        <v>180000</v>
      </c>
    </row>
    <row r="26" spans="1:6" x14ac:dyDescent="0.25">
      <c r="A26" s="25" t="s">
        <v>42</v>
      </c>
      <c r="B26" s="23" t="s">
        <v>33</v>
      </c>
      <c r="C26" s="23">
        <v>1.2</v>
      </c>
      <c r="D26" s="23" t="s">
        <v>34</v>
      </c>
      <c r="E26" s="24">
        <f>VLOOKUP(A26,[1]PRECIO!A6:C226,3,0)</f>
        <v>30000</v>
      </c>
      <c r="F26" s="24">
        <f t="shared" si="0"/>
        <v>36000</v>
      </c>
    </row>
    <row r="27" spans="1:6" x14ac:dyDescent="0.25">
      <c r="A27" s="25" t="s">
        <v>43</v>
      </c>
      <c r="B27" s="23" t="s">
        <v>33</v>
      </c>
      <c r="C27" s="23">
        <v>9.6</v>
      </c>
      <c r="D27" s="23" t="s">
        <v>44</v>
      </c>
      <c r="E27" s="24">
        <f>VLOOKUP(A27,[1]PRECIO!A7:C227,3,0)</f>
        <v>30000</v>
      </c>
      <c r="F27" s="24">
        <f t="shared" si="0"/>
        <v>288000</v>
      </c>
    </row>
    <row r="28" spans="1:6" x14ac:dyDescent="0.25">
      <c r="A28" s="25" t="s">
        <v>45</v>
      </c>
      <c r="B28" s="23" t="s">
        <v>33</v>
      </c>
      <c r="C28" s="23">
        <v>6</v>
      </c>
      <c r="D28" s="23" t="s">
        <v>46</v>
      </c>
      <c r="E28" s="24">
        <f>VLOOKUP(A28,[1]PRECIO!A8:C228,3,0)</f>
        <v>30000</v>
      </c>
      <c r="F28" s="24">
        <f t="shared" si="0"/>
        <v>180000</v>
      </c>
    </row>
    <row r="29" spans="1:6" x14ac:dyDescent="0.25">
      <c r="A29" s="26" t="s">
        <v>47</v>
      </c>
      <c r="B29" s="27"/>
      <c r="C29" s="27"/>
      <c r="D29" s="27"/>
      <c r="E29" s="28"/>
      <c r="F29" s="29">
        <f>SUM(F21:F28)</f>
        <v>864000</v>
      </c>
    </row>
    <row r="30" spans="1:6" x14ac:dyDescent="0.25">
      <c r="E30" s="15"/>
      <c r="F30" s="15"/>
    </row>
    <row r="31" spans="1:6" ht="25.5" x14ac:dyDescent="0.25">
      <c r="A31" s="19" t="s">
        <v>48</v>
      </c>
      <c r="E31" s="15"/>
      <c r="F31" s="15"/>
    </row>
    <row r="32" spans="1:6" x14ac:dyDescent="0.25">
      <c r="A32" s="20" t="s">
        <v>26</v>
      </c>
      <c r="B32" s="20" t="s">
        <v>27</v>
      </c>
      <c r="C32" s="20" t="s">
        <v>28</v>
      </c>
      <c r="D32" s="20" t="s">
        <v>29</v>
      </c>
      <c r="E32" s="21"/>
      <c r="F32" s="22" t="s">
        <v>31</v>
      </c>
    </row>
    <row r="33" spans="1:6" x14ac:dyDescent="0.25">
      <c r="A33" s="25" t="s">
        <v>49</v>
      </c>
      <c r="B33" s="30"/>
      <c r="C33" s="30"/>
      <c r="D33" s="30"/>
      <c r="E33" s="24"/>
      <c r="F33" s="24"/>
    </row>
    <row r="34" spans="1:6" x14ac:dyDescent="0.25">
      <c r="A34" s="26" t="s">
        <v>50</v>
      </c>
      <c r="B34" s="27"/>
      <c r="C34" s="27"/>
      <c r="D34" s="27"/>
      <c r="E34" s="28"/>
      <c r="F34" s="31"/>
    </row>
    <row r="35" spans="1:6" x14ac:dyDescent="0.25">
      <c r="E35" s="15"/>
      <c r="F35" s="15"/>
    </row>
    <row r="36" spans="1:6" ht="25.5" x14ac:dyDescent="0.25">
      <c r="A36" s="19" t="s">
        <v>51</v>
      </c>
      <c r="E36" s="15"/>
      <c r="F36" s="15"/>
    </row>
    <row r="37" spans="1:6" x14ac:dyDescent="0.25">
      <c r="A37" s="20" t="s">
        <v>26</v>
      </c>
      <c r="B37" s="20" t="s">
        <v>27</v>
      </c>
      <c r="C37" s="20" t="s">
        <v>28</v>
      </c>
      <c r="D37" s="20" t="s">
        <v>29</v>
      </c>
      <c r="E37" s="21"/>
      <c r="F37" s="22" t="s">
        <v>31</v>
      </c>
    </row>
    <row r="38" spans="1:6" x14ac:dyDescent="0.25">
      <c r="A38" s="25" t="s">
        <v>52</v>
      </c>
      <c r="B38" s="32" t="s">
        <v>53</v>
      </c>
      <c r="C38" s="32">
        <v>6.25E-2</v>
      </c>
      <c r="D38" s="33" t="s">
        <v>37</v>
      </c>
      <c r="E38" s="34">
        <f>VLOOKUP(A38,[1]PRECIO!A18:C238,3,0)</f>
        <v>200000</v>
      </c>
      <c r="F38" s="34">
        <f>E38*C38</f>
        <v>12500</v>
      </c>
    </row>
    <row r="39" spans="1:6" x14ac:dyDescent="0.25">
      <c r="A39" s="25" t="s">
        <v>54</v>
      </c>
      <c r="B39" s="32" t="s">
        <v>53</v>
      </c>
      <c r="C39" s="32">
        <v>0.05</v>
      </c>
      <c r="D39" s="33" t="s">
        <v>37</v>
      </c>
      <c r="E39" s="34">
        <f>VLOOKUP(A39,[1]PRECIO!A19:C239,3,0)</f>
        <v>200000</v>
      </c>
      <c r="F39" s="34">
        <f>E39*C39</f>
        <v>10000</v>
      </c>
    </row>
    <row r="40" spans="1:6" x14ac:dyDescent="0.25">
      <c r="A40" s="25" t="s">
        <v>55</v>
      </c>
      <c r="B40" s="32" t="s">
        <v>53</v>
      </c>
      <c r="C40" s="32">
        <v>6.25E-2</v>
      </c>
      <c r="D40" s="32" t="s">
        <v>37</v>
      </c>
      <c r="E40" s="34">
        <f>VLOOKUP(A40,[1]PRECIO!A20:C240,3,0)</f>
        <v>200000</v>
      </c>
      <c r="F40" s="34">
        <f>E40*C40</f>
        <v>12500</v>
      </c>
    </row>
    <row r="41" spans="1:6" x14ac:dyDescent="0.25">
      <c r="A41" s="25" t="s">
        <v>56</v>
      </c>
      <c r="B41" s="32" t="s">
        <v>53</v>
      </c>
      <c r="C41" s="32">
        <v>0.17</v>
      </c>
      <c r="D41" s="32" t="s">
        <v>37</v>
      </c>
      <c r="E41" s="34">
        <f>VLOOKUP(A41,[1]PRECIO!A2:C241,3,0)</f>
        <v>200000</v>
      </c>
      <c r="F41" s="34">
        <f>E41*C41</f>
        <v>34000</v>
      </c>
    </row>
    <row r="42" spans="1:6" x14ac:dyDescent="0.25">
      <c r="A42" s="25" t="s">
        <v>57</v>
      </c>
      <c r="B42" s="32" t="s">
        <v>53</v>
      </c>
      <c r="C42" s="32">
        <v>0.05</v>
      </c>
      <c r="D42" s="33" t="s">
        <v>37</v>
      </c>
      <c r="E42" s="34">
        <f>VLOOKUP(A42,[1]PRECIO!A22:C242,3,0)</f>
        <v>200000</v>
      </c>
      <c r="F42" s="34">
        <f>E42*C42</f>
        <v>10000</v>
      </c>
    </row>
    <row r="43" spans="1:6" x14ac:dyDescent="0.25">
      <c r="A43" s="26" t="s">
        <v>58</v>
      </c>
      <c r="B43" s="27"/>
      <c r="C43" s="27"/>
      <c r="D43" s="27"/>
      <c r="E43" s="28"/>
      <c r="F43" s="29">
        <f>SUM(F38:F42)</f>
        <v>79000</v>
      </c>
    </row>
    <row r="44" spans="1:6" x14ac:dyDescent="0.25">
      <c r="E44" s="15"/>
      <c r="F44" s="15"/>
    </row>
    <row r="45" spans="1:6" x14ac:dyDescent="0.25">
      <c r="A45" s="19" t="s">
        <v>59</v>
      </c>
      <c r="E45" s="15"/>
      <c r="F45" s="15"/>
    </row>
    <row r="46" spans="1:6" x14ac:dyDescent="0.25">
      <c r="A46" s="20" t="s">
        <v>59</v>
      </c>
      <c r="B46" s="35" t="s">
        <v>60</v>
      </c>
      <c r="C46" s="35" t="s">
        <v>61</v>
      </c>
      <c r="D46" s="20" t="s">
        <v>29</v>
      </c>
      <c r="E46" s="22"/>
      <c r="F46" s="22" t="s">
        <v>62</v>
      </c>
    </row>
    <row r="47" spans="1:6" x14ac:dyDescent="0.25">
      <c r="A47" s="36" t="s">
        <v>63</v>
      </c>
      <c r="B47" s="30" t="s">
        <v>64</v>
      </c>
      <c r="C47" s="37">
        <v>1.7777777777777777</v>
      </c>
      <c r="D47" s="30" t="s">
        <v>65</v>
      </c>
      <c r="E47" s="24">
        <f>VLOOKUP(A47,[1]PRECIO!A27:C247,3,0)</f>
        <v>90000</v>
      </c>
      <c r="F47" s="24">
        <f>E47*C47</f>
        <v>160000</v>
      </c>
    </row>
    <row r="48" spans="1:6" x14ac:dyDescent="0.25">
      <c r="A48" s="36" t="s">
        <v>66</v>
      </c>
      <c r="B48" s="30"/>
      <c r="C48" s="30"/>
      <c r="D48" s="30"/>
      <c r="E48" s="24"/>
      <c r="F48" s="24"/>
    </row>
    <row r="49" spans="1:6" x14ac:dyDescent="0.25">
      <c r="A49" s="25" t="s">
        <v>67</v>
      </c>
      <c r="B49" s="30" t="s">
        <v>68</v>
      </c>
      <c r="C49" s="30">
        <v>150</v>
      </c>
      <c r="D49" s="30" t="s">
        <v>34</v>
      </c>
      <c r="E49" s="24">
        <v>1016</v>
      </c>
      <c r="F49" s="24">
        <f>E49*C49</f>
        <v>152400</v>
      </c>
    </row>
    <row r="50" spans="1:6" x14ac:dyDescent="0.25">
      <c r="A50" s="25" t="s">
        <v>69</v>
      </c>
      <c r="B50" s="30" t="s">
        <v>70</v>
      </c>
      <c r="C50" s="30">
        <v>5</v>
      </c>
      <c r="D50" s="32" t="s">
        <v>37</v>
      </c>
      <c r="E50" s="24">
        <f>VLOOKUP(A50,[1]PRECIO!A30:C250,3,0)</f>
        <v>39990</v>
      </c>
      <c r="F50" s="24">
        <f>E50*C50</f>
        <v>199950</v>
      </c>
    </row>
    <row r="51" spans="1:6" x14ac:dyDescent="0.25">
      <c r="A51" s="25" t="s">
        <v>71</v>
      </c>
      <c r="B51" s="30" t="s">
        <v>72</v>
      </c>
      <c r="C51" s="37">
        <v>4.4633273703041141</v>
      </c>
      <c r="D51" s="30" t="s">
        <v>34</v>
      </c>
      <c r="E51" s="24">
        <f>VLOOKUP(A51,[1]PRECIO!A31:C251,3,0)</f>
        <v>18500</v>
      </c>
      <c r="F51" s="24">
        <f>E51*C51</f>
        <v>82571.55635062611</v>
      </c>
    </row>
    <row r="52" spans="1:6" x14ac:dyDescent="0.25">
      <c r="A52" s="25" t="s">
        <v>73</v>
      </c>
      <c r="B52" s="30" t="s">
        <v>70</v>
      </c>
      <c r="C52" s="38">
        <v>58.333333333333336</v>
      </c>
      <c r="D52" s="30" t="s">
        <v>74</v>
      </c>
      <c r="E52" s="24">
        <f>VLOOKUP(A52,[1]PRECIO!A32:C252,3,0)</f>
        <v>4646</v>
      </c>
      <c r="F52" s="24">
        <f>E52*C52</f>
        <v>271016.66666666669</v>
      </c>
    </row>
    <row r="53" spans="1:6" x14ac:dyDescent="0.25">
      <c r="A53" s="36" t="s">
        <v>75</v>
      </c>
      <c r="B53" s="30"/>
      <c r="C53" s="30"/>
      <c r="D53" s="30"/>
      <c r="E53" s="24"/>
      <c r="F53" s="24"/>
    </row>
    <row r="54" spans="1:6" x14ac:dyDescent="0.25">
      <c r="A54" s="25" t="s">
        <v>76</v>
      </c>
      <c r="B54" s="30" t="s">
        <v>77</v>
      </c>
      <c r="C54" s="30">
        <v>10</v>
      </c>
      <c r="D54" s="30" t="s">
        <v>78</v>
      </c>
      <c r="E54" s="24">
        <f>VLOOKUP(A54,[1]PRECIO!A34:C254,3,0)</f>
        <v>18630</v>
      </c>
      <c r="F54" s="24">
        <f>E54*C54</f>
        <v>186300</v>
      </c>
    </row>
    <row r="55" spans="1:6" x14ac:dyDescent="0.25">
      <c r="A55" s="25" t="s">
        <v>79</v>
      </c>
      <c r="B55" s="30" t="s">
        <v>80</v>
      </c>
      <c r="C55" s="30">
        <v>4</v>
      </c>
      <c r="D55" s="30" t="s">
        <v>34</v>
      </c>
      <c r="E55" s="24">
        <f>VLOOKUP(A55,[1]PRECIO!A35:C255,3,0)</f>
        <v>17440</v>
      </c>
      <c r="F55" s="24">
        <f>E55*C55</f>
        <v>69760</v>
      </c>
    </row>
    <row r="56" spans="1:6" x14ac:dyDescent="0.25">
      <c r="A56" s="36" t="s">
        <v>81</v>
      </c>
      <c r="B56" s="30"/>
      <c r="C56" s="30"/>
      <c r="D56" s="30"/>
      <c r="E56" s="24"/>
      <c r="F56" s="24"/>
    </row>
    <row r="57" spans="1:6" x14ac:dyDescent="0.25">
      <c r="A57" s="25" t="s">
        <v>82</v>
      </c>
      <c r="B57" s="30" t="s">
        <v>70</v>
      </c>
      <c r="C57" s="30">
        <v>2.5</v>
      </c>
      <c r="D57" s="30" t="s">
        <v>37</v>
      </c>
      <c r="E57" s="24">
        <f>VLOOKUP(A57,[1]PRECIO!A37:C257,3,0)</f>
        <v>150000</v>
      </c>
      <c r="F57" s="24">
        <f>E57*C57</f>
        <v>375000</v>
      </c>
    </row>
    <row r="58" spans="1:6" x14ac:dyDescent="0.25">
      <c r="A58" s="25" t="s">
        <v>83</v>
      </c>
      <c r="B58" s="30" t="s">
        <v>64</v>
      </c>
      <c r="C58" s="39">
        <v>2625</v>
      </c>
      <c r="D58" s="23" t="s">
        <v>84</v>
      </c>
      <c r="E58" s="24">
        <f>VLOOKUP(A58,[1]PRECIO!A38:C258,3,0)</f>
        <v>80</v>
      </c>
      <c r="F58" s="24">
        <f>E58*C58</f>
        <v>210000</v>
      </c>
    </row>
    <row r="59" spans="1:6" x14ac:dyDescent="0.25">
      <c r="A59" s="26" t="s">
        <v>85</v>
      </c>
      <c r="B59" s="27"/>
      <c r="C59" s="27"/>
      <c r="D59" s="27"/>
      <c r="E59" s="28"/>
      <c r="F59" s="29">
        <f>SUM(F47:F58)</f>
        <v>1706998.2230172928</v>
      </c>
    </row>
    <row r="60" spans="1:6" x14ac:dyDescent="0.25">
      <c r="E60" s="15"/>
      <c r="F60" s="15"/>
    </row>
    <row r="61" spans="1:6" x14ac:dyDescent="0.25">
      <c r="A61" s="19" t="s">
        <v>86</v>
      </c>
      <c r="E61" s="15"/>
      <c r="F61" s="15"/>
    </row>
    <row r="62" spans="1:6" x14ac:dyDescent="0.25">
      <c r="A62" s="20" t="s">
        <v>87</v>
      </c>
      <c r="B62" s="20" t="s">
        <v>60</v>
      </c>
      <c r="C62" s="20" t="s">
        <v>61</v>
      </c>
      <c r="D62" s="20" t="s">
        <v>29</v>
      </c>
      <c r="E62" s="40" t="s">
        <v>30</v>
      </c>
      <c r="F62" s="22" t="s">
        <v>62</v>
      </c>
    </row>
    <row r="63" spans="1:6" x14ac:dyDescent="0.25">
      <c r="A63" s="41" t="s">
        <v>88</v>
      </c>
      <c r="B63" s="30" t="s">
        <v>89</v>
      </c>
      <c r="C63" s="30">
        <v>250</v>
      </c>
      <c r="D63" s="30" t="s">
        <v>34</v>
      </c>
      <c r="E63" s="24">
        <f>VLOOKUP(A63,[1]PRECIO!E5:G20,3,0)</f>
        <v>1400</v>
      </c>
      <c r="F63" s="24">
        <f>E63*C63</f>
        <v>350000</v>
      </c>
    </row>
    <row r="64" spans="1:6" x14ac:dyDescent="0.25">
      <c r="A64" s="26" t="s">
        <v>90</v>
      </c>
      <c r="B64" s="27"/>
      <c r="C64" s="27"/>
      <c r="D64" s="27"/>
      <c r="E64" s="28"/>
      <c r="F64" s="29">
        <f>SUM(F63:F63)</f>
        <v>350000</v>
      </c>
    </row>
    <row r="65" spans="1:6" x14ac:dyDescent="0.25">
      <c r="E65" s="15"/>
      <c r="F65" s="15"/>
    </row>
    <row r="66" spans="1:6" x14ac:dyDescent="0.25">
      <c r="A66" s="42" t="s">
        <v>91</v>
      </c>
      <c r="B66" s="42"/>
      <c r="C66" s="42"/>
      <c r="D66" s="42"/>
      <c r="E66" s="42"/>
      <c r="F66" s="43">
        <f>SUM(F29+F34+F43+F59+F64)</f>
        <v>2999998.223017293</v>
      </c>
    </row>
    <row r="67" spans="1:6" x14ac:dyDescent="0.25">
      <c r="A67" s="44" t="s">
        <v>92</v>
      </c>
      <c r="B67" s="45"/>
      <c r="C67" s="45"/>
      <c r="D67" s="45"/>
      <c r="E67" s="45"/>
      <c r="F67" s="46">
        <f>SUM(F66*5/100)</f>
        <v>149999.91115086467</v>
      </c>
    </row>
    <row r="68" spans="1:6" x14ac:dyDescent="0.25">
      <c r="A68" s="47" t="s">
        <v>93</v>
      </c>
      <c r="B68" s="47"/>
      <c r="C68" s="47"/>
      <c r="D68" s="47"/>
      <c r="E68" s="47"/>
      <c r="F68" s="48">
        <f>SUM(F66:F67)</f>
        <v>3149998.1341681578</v>
      </c>
    </row>
    <row r="69" spans="1:6" x14ac:dyDescent="0.25">
      <c r="A69" s="49" t="s">
        <v>94</v>
      </c>
      <c r="B69" s="49"/>
      <c r="C69" s="49"/>
      <c r="D69" s="49"/>
      <c r="E69" s="49"/>
      <c r="F69" s="50">
        <f>SUM(F12*1)</f>
        <v>7500000</v>
      </c>
    </row>
    <row r="70" spans="1:6" x14ac:dyDescent="0.25">
      <c r="A70" s="47" t="s">
        <v>95</v>
      </c>
      <c r="B70" s="42"/>
      <c r="C70" s="42"/>
      <c r="D70" s="42"/>
      <c r="E70" s="42"/>
      <c r="F70" s="43">
        <f>SUM(F69-F68)</f>
        <v>4350001.8658318426</v>
      </c>
    </row>
    <row r="71" spans="1:6" x14ac:dyDescent="0.25">
      <c r="A71" s="51" t="s">
        <v>96</v>
      </c>
      <c r="B71" s="52"/>
      <c r="C71" s="52"/>
      <c r="D71" s="52"/>
      <c r="E71" s="52"/>
      <c r="F71" s="53"/>
    </row>
    <row r="72" spans="1:6" ht="15.75" thickBot="1" x14ac:dyDescent="0.3">
      <c r="A72" s="54"/>
      <c r="B72" s="52"/>
      <c r="C72" s="52"/>
      <c r="D72" s="52"/>
      <c r="E72" s="52"/>
      <c r="F72" s="53"/>
    </row>
    <row r="73" spans="1:6" x14ac:dyDescent="0.25">
      <c r="A73" s="55" t="s">
        <v>97</v>
      </c>
      <c r="B73" s="56"/>
      <c r="C73" s="56"/>
      <c r="D73" s="56"/>
      <c r="E73" s="57"/>
      <c r="F73" s="53"/>
    </row>
    <row r="74" spans="1:6" x14ac:dyDescent="0.25">
      <c r="A74" s="58" t="s">
        <v>98</v>
      </c>
      <c r="B74" s="59"/>
      <c r="C74" s="59"/>
      <c r="D74" s="59"/>
      <c r="E74" s="60"/>
      <c r="F74" s="53"/>
    </row>
    <row r="75" spans="1:6" x14ac:dyDescent="0.25">
      <c r="A75" s="58" t="s">
        <v>99</v>
      </c>
      <c r="B75" s="59"/>
      <c r="C75" s="59"/>
      <c r="D75" s="59"/>
      <c r="E75" s="60"/>
      <c r="F75" s="53"/>
    </row>
    <row r="76" spans="1:6" x14ac:dyDescent="0.25">
      <c r="A76" s="58" t="s">
        <v>100</v>
      </c>
      <c r="B76" s="59"/>
      <c r="C76" s="59"/>
      <c r="D76" s="59"/>
      <c r="E76" s="60"/>
      <c r="F76" s="53"/>
    </row>
    <row r="77" spans="1:6" x14ac:dyDescent="0.25">
      <c r="A77" s="58" t="s">
        <v>101</v>
      </c>
      <c r="B77" s="59"/>
      <c r="C77" s="59"/>
      <c r="D77" s="59"/>
      <c r="E77" s="60"/>
      <c r="F77" s="53"/>
    </row>
    <row r="78" spans="1:6" x14ac:dyDescent="0.25">
      <c r="A78" s="58" t="s">
        <v>102</v>
      </c>
      <c r="B78" s="59"/>
      <c r="C78" s="59"/>
      <c r="D78" s="59"/>
      <c r="E78" s="60"/>
      <c r="F78" s="53"/>
    </row>
    <row r="79" spans="1:6" ht="15.75" thickBot="1" x14ac:dyDescent="0.3">
      <c r="A79" s="61" t="s">
        <v>103</v>
      </c>
      <c r="B79" s="62"/>
      <c r="C79" s="62"/>
      <c r="D79" s="62"/>
      <c r="E79" s="63"/>
      <c r="F79" s="53"/>
    </row>
    <row r="80" spans="1:6" ht="15.75" thickBot="1" x14ac:dyDescent="0.3">
      <c r="A80" s="64"/>
      <c r="B80" s="59"/>
      <c r="C80" s="59"/>
      <c r="D80" s="59"/>
      <c r="E80" s="59"/>
      <c r="F80" s="53"/>
    </row>
    <row r="81" spans="1:6" ht="15.75" thickBot="1" x14ac:dyDescent="0.3">
      <c r="A81" s="65" t="s">
        <v>104</v>
      </c>
      <c r="B81" s="66"/>
      <c r="C81" s="67"/>
      <c r="D81" s="68"/>
      <c r="E81" s="68"/>
      <c r="F81" s="53"/>
    </row>
    <row r="82" spans="1:6" x14ac:dyDescent="0.25">
      <c r="A82" s="69" t="s">
        <v>105</v>
      </c>
      <c r="B82" s="70" t="s">
        <v>106</v>
      </c>
      <c r="C82" s="71" t="s">
        <v>107</v>
      </c>
      <c r="D82" s="68"/>
      <c r="E82" s="68"/>
      <c r="F82" s="53"/>
    </row>
    <row r="83" spans="1:6" x14ac:dyDescent="0.25">
      <c r="A83" s="72" t="s">
        <v>108</v>
      </c>
      <c r="B83" s="73">
        <f>F29</f>
        <v>864000</v>
      </c>
      <c r="C83" s="74">
        <f>(B83/B89)</f>
        <v>0.27428587675280086</v>
      </c>
      <c r="D83" s="68"/>
      <c r="E83" s="68"/>
      <c r="F83" s="53"/>
    </row>
    <row r="84" spans="1:6" x14ac:dyDescent="0.25">
      <c r="A84" s="72" t="s">
        <v>109</v>
      </c>
      <c r="B84" s="75">
        <v>0</v>
      </c>
      <c r="C84" s="74">
        <v>0</v>
      </c>
      <c r="D84" s="68"/>
      <c r="E84" s="68"/>
      <c r="F84" s="53"/>
    </row>
    <row r="85" spans="1:6" x14ac:dyDescent="0.25">
      <c r="A85" s="72" t="s">
        <v>110</v>
      </c>
      <c r="B85" s="73">
        <f>F43</f>
        <v>79000</v>
      </c>
      <c r="C85" s="74">
        <f>(B85/B89)</f>
        <v>2.5079379934573227E-2</v>
      </c>
      <c r="D85" s="68"/>
      <c r="E85" s="68"/>
      <c r="F85" s="53"/>
    </row>
    <row r="86" spans="1:6" x14ac:dyDescent="0.25">
      <c r="A86" s="72" t="s">
        <v>111</v>
      </c>
      <c r="B86" s="73">
        <f>F59</f>
        <v>1706998.2230172928</v>
      </c>
      <c r="C86" s="74">
        <f>(B86/B89)</f>
        <v>0.54190451876825374</v>
      </c>
      <c r="D86" s="68"/>
      <c r="E86" s="68"/>
      <c r="F86" s="53"/>
    </row>
    <row r="87" spans="1:6" x14ac:dyDescent="0.25">
      <c r="A87" s="72" t="s">
        <v>112</v>
      </c>
      <c r="B87" s="76">
        <f>F64</f>
        <v>350000</v>
      </c>
      <c r="C87" s="74">
        <f>(B87/B89)</f>
        <v>0.11111117692532442</v>
      </c>
      <c r="D87" s="77"/>
      <c r="E87" s="77"/>
      <c r="F87" s="53"/>
    </row>
    <row r="88" spans="1:6" x14ac:dyDescent="0.25">
      <c r="A88" s="72" t="s">
        <v>113</v>
      </c>
      <c r="B88" s="76">
        <f>F67</f>
        <v>149999.91115086467</v>
      </c>
      <c r="C88" s="74">
        <f>(B88/B89)</f>
        <v>4.7619047619047623E-2</v>
      </c>
      <c r="D88" s="77"/>
      <c r="E88" s="77"/>
      <c r="F88" s="53"/>
    </row>
    <row r="89" spans="1:6" ht="15.75" thickBot="1" x14ac:dyDescent="0.3">
      <c r="A89" s="78" t="s">
        <v>114</v>
      </c>
      <c r="B89" s="79">
        <f>SUM(B83:B88)</f>
        <v>3149998.1341681578</v>
      </c>
      <c r="C89" s="80">
        <f>SUM(C83:C88)</f>
        <v>0.99999999999999989</v>
      </c>
      <c r="D89" s="77"/>
      <c r="E89" s="77"/>
      <c r="F89" s="53"/>
    </row>
    <row r="90" spans="1:6" x14ac:dyDescent="0.25">
      <c r="A90" s="54"/>
      <c r="B90" s="52"/>
      <c r="C90" s="52"/>
      <c r="D90" s="52"/>
      <c r="E90" s="52"/>
      <c r="F90" s="53"/>
    </row>
    <row r="91" spans="1:6" ht="15.75" thickBot="1" x14ac:dyDescent="0.3">
      <c r="A91" s="81"/>
      <c r="B91" s="52"/>
      <c r="C91" s="52"/>
      <c r="D91" s="52"/>
      <c r="E91" s="52"/>
      <c r="F91" s="53"/>
    </row>
    <row r="92" spans="1:6" ht="15.75" thickBot="1" x14ac:dyDescent="0.3">
      <c r="A92" s="82"/>
      <c r="B92" s="66" t="s">
        <v>115</v>
      </c>
      <c r="C92" s="83"/>
      <c r="D92" s="84"/>
      <c r="E92" s="77"/>
      <c r="F92" s="53"/>
    </row>
    <row r="93" spans="1:6" x14ac:dyDescent="0.25">
      <c r="A93" s="85" t="s">
        <v>116</v>
      </c>
      <c r="B93" s="86">
        <v>28000</v>
      </c>
      <c r="C93" s="86">
        <v>30000</v>
      </c>
      <c r="D93" s="87">
        <v>35000</v>
      </c>
      <c r="E93" s="88"/>
      <c r="F93" s="89"/>
    </row>
    <row r="94" spans="1:6" ht="15.75" thickBot="1" x14ac:dyDescent="0.3">
      <c r="A94" s="78" t="s">
        <v>117</v>
      </c>
      <c r="B94" s="90">
        <f>(F68/B93)</f>
        <v>112.4999333631485</v>
      </c>
      <c r="C94" s="90">
        <f>(F68/C93)</f>
        <v>104.99993780560526</v>
      </c>
      <c r="D94" s="91">
        <f>(F68/D93)</f>
        <v>89.999946690518797</v>
      </c>
      <c r="E94" s="88"/>
      <c r="F94" s="89"/>
    </row>
    <row r="95" spans="1:6" x14ac:dyDescent="0.25">
      <c r="A95" s="92" t="s">
        <v>118</v>
      </c>
      <c r="B95" s="59"/>
      <c r="C95" s="59"/>
      <c r="D95" s="59"/>
      <c r="E95" s="59"/>
      <c r="F95" s="59"/>
    </row>
    <row r="96" spans="1:6" x14ac:dyDescent="0.25">
      <c r="A96" s="93"/>
      <c r="B96" s="93"/>
      <c r="C96" s="93"/>
      <c r="D96" s="93"/>
      <c r="E96" s="93"/>
      <c r="F96" s="93"/>
    </row>
  </sheetData>
  <mergeCells count="9">
    <mergeCell ref="B15:C15"/>
    <mergeCell ref="A17:F17"/>
    <mergeCell ref="A96:F96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5F1EDF-F62B-4D57-B39B-79F39AEE6AD2}"/>
</file>

<file path=customXml/itemProps2.xml><?xml version="1.0" encoding="utf-8"?>
<ds:datastoreItem xmlns:ds="http://schemas.openxmlformats.org/officeDocument/2006/customXml" ds:itemID="{B51A1871-DCB7-45F7-8FE6-6C5D845FD623}"/>
</file>

<file path=customXml/itemProps3.xml><?xml version="1.0" encoding="utf-8"?>
<ds:datastoreItem xmlns:ds="http://schemas.openxmlformats.org/officeDocument/2006/customXml" ds:itemID="{007750AA-33C9-4028-9D1F-5993025046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guarda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2023-04-13T14:03:44Z</dcterms:created>
  <dcterms:modified xsi:type="dcterms:W3CDTF">2023-04-13T14:04:33Z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