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VALPARISO\SAN FELIPE\"/>
    </mc:Choice>
  </mc:AlternateContent>
  <bookViews>
    <workbookView xWindow="0" yWindow="0" windowWidth="28800" windowHeight="11475"/>
  </bookViews>
  <sheets>
    <sheet name="Cebolla Guarda" sheetId="2" r:id="rId1"/>
    <sheet name="Hoja1" sheetId="3" state="hidden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83" i="2" l="1"/>
  <c r="G22" i="2"/>
  <c r="G21" i="2" l="1"/>
  <c r="G57" i="2"/>
  <c r="G61" i="2"/>
  <c r="G62" i="2"/>
  <c r="F63" i="2"/>
  <c r="G63" i="2" s="1"/>
  <c r="F64" i="2"/>
  <c r="F65" i="2"/>
  <c r="G65" i="2" s="1"/>
  <c r="F66" i="2"/>
  <c r="G66" i="2" s="1"/>
  <c r="F68" i="2"/>
  <c r="G70" i="2"/>
  <c r="G71" i="2"/>
  <c r="G75" i="2"/>
  <c r="G76" i="2"/>
  <c r="G78" i="2"/>
  <c r="G55" i="2"/>
  <c r="G44" i="2"/>
  <c r="G45" i="2"/>
  <c r="G47" i="2"/>
  <c r="G49" i="2"/>
  <c r="G50" i="2"/>
  <c r="G43" i="2"/>
  <c r="D113" i="2"/>
  <c r="G83" i="2"/>
  <c r="G84" i="2" s="1"/>
  <c r="C107" i="2" s="1"/>
  <c r="G77" i="2"/>
  <c r="G74" i="2"/>
  <c r="G73" i="2"/>
  <c r="G72" i="2"/>
  <c r="G69" i="2"/>
  <c r="G68" i="2"/>
  <c r="G67" i="2"/>
  <c r="G64" i="2"/>
  <c r="G60" i="2"/>
  <c r="G59" i="2"/>
  <c r="G58" i="2"/>
  <c r="G56" i="2"/>
  <c r="G48" i="2"/>
  <c r="G46" i="2"/>
  <c r="G39" i="2"/>
  <c r="G33" i="2"/>
  <c r="G32" i="2"/>
  <c r="G31" i="2"/>
  <c r="G30" i="2"/>
  <c r="G29" i="2"/>
  <c r="G28" i="2"/>
  <c r="G27" i="2"/>
  <c r="G26" i="2"/>
  <c r="G25" i="2"/>
  <c r="G24" i="2"/>
  <c r="G23" i="2"/>
  <c r="G12" i="2"/>
  <c r="G89" i="2" s="1"/>
  <c r="G34" i="2" l="1"/>
  <c r="C103" i="2" s="1"/>
  <c r="G79" i="2"/>
  <c r="C106" i="2" s="1"/>
  <c r="G51" i="2"/>
  <c r="C105" i="2" s="1"/>
  <c r="G86" i="2" l="1"/>
  <c r="G87" i="2" s="1"/>
  <c r="G88" i="2" s="1"/>
  <c r="C108" i="2" l="1"/>
  <c r="C109" i="2" s="1"/>
  <c r="D105" i="2" s="1"/>
  <c r="C114" i="2"/>
  <c r="E114" i="2"/>
  <c r="D114" i="2"/>
  <c r="G90" i="2"/>
  <c r="D106" i="2" l="1"/>
  <c r="D107" i="2"/>
  <c r="D108" i="2"/>
  <c r="D103" i="2"/>
  <c r="D109" i="2" l="1"/>
</calcChain>
</file>

<file path=xl/sharedStrings.xml><?xml version="1.0" encoding="utf-8"?>
<sst xmlns="http://schemas.openxmlformats.org/spreadsheetml/2006/main" count="224" uniqueCount="138">
  <si>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</si>
  <si>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</si>
  <si>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</si>
  <si>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</si>
  <si>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</si>
  <si>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</si>
  <si>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</si>
  <si>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</si>
  <si>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</si>
  <si>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</si>
  <si>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</si>
  <si>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</si>
  <si>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</si>
  <si>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</si>
  <si>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</si>
  <si>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</si>
  <si>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</si>
  <si>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</si>
  <si>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</si>
  <si>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</si>
  <si>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</si>
  <si>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</si>
  <si>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</si>
  <si>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</si>
  <si>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</si>
  <si>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</si>
  <si>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</si>
  <si>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</si>
  <si>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</si>
  <si>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</si>
  <si>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</si>
  <si>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</si>
  <si>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</si>
  <si>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</si>
  <si>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</si>
  <si>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</si>
  <si>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</si>
  <si>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</si>
  <si>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</si>
  <si>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</si>
  <si>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</si>
  <si>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</si>
  <si>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</si>
  <si>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</si>
  <si>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</si>
  <si>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</si>
  <si>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</si>
  <si>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</si>
  <si>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</si>
  <si>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</si>
  <si>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</si>
  <si>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</si>
  <si>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</si>
  <si>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</si>
  <si>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</si>
  <si>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</si>
  <si>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</si>
  <si>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</si>
  <si>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</si>
  <si>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</si>
  <si>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CEBOLLA GUARDA</t>
  </si>
  <si>
    <t>COBRA O GRANO DE ORO</t>
  </si>
  <si>
    <t>MEDIO</t>
  </si>
  <si>
    <t>MERCADO INTERNO</t>
  </si>
  <si>
    <t>Mar-Abr</t>
  </si>
  <si>
    <t xml:space="preserve"> </t>
  </si>
  <si>
    <t>RENDIMIENTO (Kg/Há.)</t>
  </si>
  <si>
    <t>PRECIO ESPERADO ($/kg)</t>
  </si>
  <si>
    <t>Paleo acequia</t>
  </si>
  <si>
    <t>Ago-Sep</t>
  </si>
  <si>
    <t>Riego pre-transplante/siembra</t>
  </si>
  <si>
    <t>Transplante/siembra</t>
  </si>
  <si>
    <t>Riegos (4)</t>
  </si>
  <si>
    <t>Dic- Ene</t>
  </si>
  <si>
    <t>Aplicación fertilizante</t>
  </si>
  <si>
    <t>Limpia manual</t>
  </si>
  <si>
    <t>Aplicación pesticidas</t>
  </si>
  <si>
    <t>Oct-Nov</t>
  </si>
  <si>
    <t>Aplicación pesticidas (2)</t>
  </si>
  <si>
    <t>Dic-Feb</t>
  </si>
  <si>
    <t>Riegos (3)</t>
  </si>
  <si>
    <t>Ene-Mar</t>
  </si>
  <si>
    <t>Sept</t>
  </si>
  <si>
    <t>Oct</t>
  </si>
  <si>
    <t>Nov</t>
  </si>
  <si>
    <t>Octu</t>
  </si>
  <si>
    <t>Acarreo interno   insumos</t>
  </si>
  <si>
    <t>Acarreo interno productos</t>
  </si>
  <si>
    <t>Rastraje</t>
  </si>
  <si>
    <t xml:space="preserve">Aplicación Pesticidas </t>
  </si>
  <si>
    <t>Melgadura y Fertilzante</t>
  </si>
  <si>
    <t>Sep-Oct</t>
  </si>
  <si>
    <t>Acequiadura</t>
  </si>
  <si>
    <t>May- Nov</t>
  </si>
  <si>
    <t>Sep-Dic</t>
  </si>
  <si>
    <t>Lt</t>
  </si>
  <si>
    <t>ESCENARIOS COSTO UNITARIO  ($/</t>
  </si>
  <si>
    <t>Transporte</t>
  </si>
  <si>
    <t>Kg</t>
  </si>
  <si>
    <t>Dic</t>
  </si>
  <si>
    <t>FUNGICIDAS</t>
  </si>
  <si>
    <t>May-Ago</t>
  </si>
  <si>
    <t>Ninguna</t>
  </si>
  <si>
    <t>SEMILLAS</t>
  </si>
  <si>
    <t>FERTILIZANTES</t>
  </si>
  <si>
    <t>Urea</t>
  </si>
  <si>
    <t>Fosfato monoamónico</t>
  </si>
  <si>
    <t>Nitrato potasio</t>
  </si>
  <si>
    <t>BIOESTIMULANTES</t>
  </si>
  <si>
    <t>Kelpak</t>
  </si>
  <si>
    <t>Forum</t>
  </si>
  <si>
    <t>Consento</t>
  </si>
  <si>
    <t>Ridomil Gold MZ</t>
  </si>
  <si>
    <t>Manzate</t>
  </si>
  <si>
    <t>HERBICIDAS</t>
  </si>
  <si>
    <t>Herbadox</t>
  </si>
  <si>
    <t>Tango</t>
  </si>
  <si>
    <t>Prodigio</t>
  </si>
  <si>
    <t>Centurión</t>
  </si>
  <si>
    <t>INSECTICIDAS</t>
  </si>
  <si>
    <t>Gladiador</t>
  </si>
  <si>
    <t>Engeo</t>
  </si>
  <si>
    <t>Minecto Pro</t>
  </si>
  <si>
    <t>Orthene</t>
  </si>
  <si>
    <t>ADHERENTES</t>
  </si>
  <si>
    <t>Silwet</t>
  </si>
  <si>
    <t>Sep-Ene</t>
  </si>
  <si>
    <t>Nov-Ene</t>
  </si>
  <si>
    <t>May-Nov</t>
  </si>
  <si>
    <t>Sep-Nov</t>
  </si>
  <si>
    <t xml:space="preserve">May  </t>
  </si>
  <si>
    <t>Rendimiento (kg/hà)</t>
  </si>
  <si>
    <t>Costo unitario ($/kg) (*)</t>
  </si>
  <si>
    <t>Arranque. Amarradura y acarreo a bodega</t>
  </si>
  <si>
    <t>Llenado de bins</t>
  </si>
  <si>
    <t>VALPARAISO</t>
  </si>
  <si>
    <t>SAN FELIPE</t>
  </si>
  <si>
    <t>LLAY-LLAY/PANQUEHUE/CATEMU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</si>
</sst>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0.0"/>
    <numFmt numFmtId="168" formatCode="&quot; &quot;* #,##0&quot; &quot;;&quot;-&quot;* #,##0&quot; &quot;;&quot; &quot;* &quot;-&quot;??&quot; &quot;"/>
    <numFmt numFmtId="169" formatCode="#,##0.000"/>
  </numFmts>
  <fonts count="23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9"/>
      <color theme="1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19" fillId="0" borderId="23"/>
  </cellStyleXfs>
  <cellXfs count="163">
    <xf numFmtId="0" fontId="0" fillId="0" borderId="0" xfId="0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/>
    </xf>
    <xf numFmtId="49" fontId="8" fillId="3" borderId="20" xfId="0" applyNumberFormat="1" applyFont="1" applyFill="1" applyBorder="1" applyAlignment="1">
      <alignment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ont="1" applyFill="1" applyBorder="1" applyAlignment="1"/>
    <xf numFmtId="0" fontId="14" fillId="7" borderId="23" xfId="0" applyFont="1" applyFill="1" applyBorder="1" applyAlignment="1"/>
    <xf numFmtId="3" fontId="12" fillId="2" borderId="6" xfId="0" applyNumberFormat="1" applyFont="1" applyFill="1" applyBorder="1" applyAlignment="1">
      <alignment vertical="center"/>
    </xf>
    <xf numFmtId="0" fontId="12" fillId="2" borderId="6" xfId="0" applyNumberFormat="1" applyFont="1" applyFill="1" applyBorder="1" applyAlignment="1">
      <alignment vertical="center"/>
    </xf>
    <xf numFmtId="166" fontId="12" fillId="2" borderId="6" xfId="0" applyNumberFormat="1" applyFont="1" applyFill="1" applyBorder="1" applyAlignment="1">
      <alignment vertical="center"/>
    </xf>
    <xf numFmtId="0" fontId="9" fillId="7" borderId="22" xfId="0" applyFont="1" applyFill="1" applyBorder="1" applyAlignment="1">
      <alignment vertical="center"/>
    </xf>
    <xf numFmtId="0" fontId="9" fillId="7" borderId="23" xfId="0" applyFont="1" applyFill="1" applyBorder="1" applyAlignment="1">
      <alignment vertical="center"/>
    </xf>
    <xf numFmtId="165" fontId="1" fillId="2" borderId="23" xfId="0" applyNumberFormat="1" applyFont="1" applyFill="1" applyBorder="1" applyAlignment="1">
      <alignment vertical="center"/>
    </xf>
    <xf numFmtId="165" fontId="16" fillId="2" borderId="23" xfId="0" applyNumberFormat="1" applyFont="1" applyFill="1" applyBorder="1" applyAlignment="1">
      <alignment vertical="center"/>
    </xf>
    <xf numFmtId="0" fontId="14" fillId="2" borderId="23" xfId="0" applyFont="1" applyFill="1" applyBorder="1" applyAlignment="1"/>
    <xf numFmtId="0" fontId="0" fillId="2" borderId="24" xfId="0" applyFont="1" applyFill="1" applyBorder="1" applyAlignment="1"/>
    <xf numFmtId="49" fontId="0" fillId="2" borderId="23" xfId="0" applyNumberFormat="1" applyFont="1" applyFill="1" applyBorder="1" applyAlignment="1">
      <alignment vertical="center"/>
    </xf>
    <xf numFmtId="0" fontId="9" fillId="2" borderId="23" xfId="0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5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5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5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9" fillId="5" borderId="32" xfId="0" applyFont="1" applyFill="1" applyBorder="1" applyAlignment="1">
      <alignment vertical="center"/>
    </xf>
    <xf numFmtId="165" fontId="1" fillId="6" borderId="33" xfId="0" applyNumberFormat="1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15" fillId="2" borderId="23" xfId="0" applyFont="1" applyFill="1" applyBorder="1" applyAlignment="1">
      <alignment vertical="center"/>
    </xf>
    <xf numFmtId="49" fontId="12" fillId="2" borderId="34" xfId="0" applyNumberFormat="1" applyFont="1" applyFill="1" applyBorder="1" applyAlignment="1">
      <alignment vertical="center"/>
    </xf>
    <xf numFmtId="9" fontId="14" fillId="2" borderId="35" xfId="0" applyNumberFormat="1" applyFont="1" applyFill="1" applyBorder="1" applyAlignment="1"/>
    <xf numFmtId="49" fontId="12" fillId="8" borderId="36" xfId="0" applyNumberFormat="1" applyFont="1" applyFill="1" applyBorder="1" applyAlignment="1">
      <alignment vertical="center"/>
    </xf>
    <xf numFmtId="166" fontId="12" fillId="8" borderId="37" xfId="0" applyNumberFormat="1" applyFont="1" applyFill="1" applyBorder="1" applyAlignment="1">
      <alignment vertical="center"/>
    </xf>
    <xf numFmtId="9" fontId="12" fillId="8" borderId="38" xfId="0" applyNumberFormat="1" applyFont="1" applyFill="1" applyBorder="1" applyAlignment="1">
      <alignment vertical="center"/>
    </xf>
    <xf numFmtId="0" fontId="14" fillId="2" borderId="23" xfId="0" applyFont="1" applyFill="1" applyBorder="1" applyAlignment="1">
      <alignment vertical="center"/>
    </xf>
    <xf numFmtId="49" fontId="14" fillId="2" borderId="23" xfId="0" applyNumberFormat="1" applyFont="1" applyFill="1" applyBorder="1" applyAlignment="1">
      <alignment vertical="center"/>
    </xf>
    <xf numFmtId="49" fontId="12" fillId="2" borderId="39" xfId="0" applyNumberFormat="1" applyFont="1" applyFill="1" applyBorder="1" applyAlignment="1">
      <alignment vertical="center"/>
    </xf>
    <xf numFmtId="0" fontId="14" fillId="2" borderId="40" xfId="0" applyFont="1" applyFill="1" applyBorder="1" applyAlignment="1"/>
    <xf numFmtId="0" fontId="14" fillId="2" borderId="41" xfId="0" applyFont="1" applyFill="1" applyBorder="1" applyAlignment="1"/>
    <xf numFmtId="49" fontId="14" fillId="2" borderId="42" xfId="0" applyNumberFormat="1" applyFont="1" applyFill="1" applyBorder="1" applyAlignment="1">
      <alignment vertical="center"/>
    </xf>
    <xf numFmtId="0" fontId="14" fillId="2" borderId="43" xfId="0" applyFont="1" applyFill="1" applyBorder="1" applyAlignment="1"/>
    <xf numFmtId="49" fontId="14" fillId="2" borderId="44" xfId="0" applyNumberFormat="1" applyFont="1" applyFill="1" applyBorder="1" applyAlignment="1">
      <alignment vertical="center"/>
    </xf>
    <xf numFmtId="0" fontId="14" fillId="2" borderId="45" xfId="0" applyFont="1" applyFill="1" applyBorder="1" applyAlignment="1"/>
    <xf numFmtId="0" fontId="14" fillId="2" borderId="46" xfId="0" applyFont="1" applyFill="1" applyBorder="1" applyAlignment="1"/>
    <xf numFmtId="0" fontId="12" fillId="7" borderId="23" xfId="0" applyFont="1" applyFill="1" applyBorder="1" applyAlignment="1">
      <alignment vertical="center"/>
    </xf>
    <xf numFmtId="49" fontId="12" fillId="8" borderId="47" xfId="0" applyNumberFormat="1" applyFont="1" applyFill="1" applyBorder="1" applyAlignment="1">
      <alignment vertical="center"/>
    </xf>
    <xf numFmtId="166" fontId="12" fillId="8" borderId="38" xfId="0" applyNumberFormat="1" applyFont="1" applyFill="1" applyBorder="1" applyAlignment="1">
      <alignment vertical="center"/>
    </xf>
    <xf numFmtId="3" fontId="2" fillId="2" borderId="15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horizontal="center" wrapText="1"/>
    </xf>
    <xf numFmtId="167" fontId="4" fillId="2" borderId="6" xfId="0" applyNumberFormat="1" applyFont="1" applyFill="1" applyBorder="1" applyAlignment="1">
      <alignment horizontal="center" wrapText="1"/>
    </xf>
    <xf numFmtId="3" fontId="7" fillId="3" borderId="6" xfId="0" applyNumberFormat="1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/>
    </xf>
    <xf numFmtId="3" fontId="2" fillId="2" borderId="15" xfId="0" applyNumberFormat="1" applyFont="1" applyFill="1" applyBorder="1" applyAlignment="1">
      <alignment horizontal="center" vertical="center"/>
    </xf>
    <xf numFmtId="3" fontId="3" fillId="3" borderId="15" xfId="0" applyNumberFormat="1" applyFont="1" applyFill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horizontal="center"/>
    </xf>
    <xf numFmtId="3" fontId="8" fillId="3" borderId="15" xfId="0" applyNumberFormat="1" applyFont="1" applyFill="1" applyBorder="1" applyAlignment="1">
      <alignment horizontal="center" vertical="center"/>
    </xf>
    <xf numFmtId="0" fontId="18" fillId="2" borderId="10" xfId="0" applyFont="1" applyFill="1" applyBorder="1" applyAlignment="1"/>
    <xf numFmtId="1" fontId="4" fillId="2" borderId="6" xfId="0" applyNumberFormat="1" applyFont="1" applyFill="1" applyBorder="1" applyAlignment="1">
      <alignment horizontal="center" wrapText="1"/>
    </xf>
    <xf numFmtId="3" fontId="8" fillId="3" borderId="20" xfId="0" applyNumberFormat="1" applyFont="1" applyFill="1" applyBorder="1" applyAlignment="1">
      <alignment horizontal="center" vertical="center"/>
    </xf>
    <xf numFmtId="3" fontId="12" fillId="8" borderId="48" xfId="0" applyNumberFormat="1" applyFont="1" applyFill="1" applyBorder="1" applyAlignment="1">
      <alignment vertical="center"/>
    </xf>
    <xf numFmtId="49" fontId="12" fillId="8" borderId="51" xfId="0" applyNumberFormat="1" applyFont="1" applyFill="1" applyBorder="1" applyAlignment="1">
      <alignment vertical="center"/>
    </xf>
    <xf numFmtId="49" fontId="12" fillId="8" borderId="52" xfId="0" applyNumberFormat="1" applyFont="1" applyFill="1" applyBorder="1" applyAlignment="1">
      <alignment vertical="center"/>
    </xf>
    <xf numFmtId="49" fontId="14" fillId="8" borderId="53" xfId="0" applyNumberFormat="1" applyFont="1" applyFill="1" applyBorder="1" applyAlignment="1"/>
    <xf numFmtId="168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right" vertical="center" wrapText="1"/>
    </xf>
    <xf numFmtId="164" fontId="4" fillId="2" borderId="6" xfId="0" applyNumberFormat="1" applyFont="1" applyFill="1" applyBorder="1" applyAlignment="1">
      <alignment horizontal="center"/>
    </xf>
    <xf numFmtId="17" fontId="20" fillId="0" borderId="57" xfId="1" applyNumberFormat="1" applyFont="1" applyBorder="1" applyAlignment="1">
      <alignment horizontal="right" vertical="center"/>
    </xf>
    <xf numFmtId="49" fontId="5" fillId="2" borderId="6" xfId="0" applyNumberFormat="1" applyFont="1" applyFill="1" applyBorder="1" applyAlignment="1">
      <alignment horizontal="right"/>
    </xf>
    <xf numFmtId="49" fontId="21" fillId="2" borderId="6" xfId="0" applyNumberFormat="1" applyFont="1" applyFill="1" applyBorder="1" applyAlignment="1">
      <alignment horizontal="left" vertical="center" wrapText="1"/>
    </xf>
    <xf numFmtId="0" fontId="21" fillId="2" borderId="6" xfId="0" applyFont="1" applyFill="1" applyBorder="1" applyAlignment="1">
      <alignment horizontal="center" vertical="center" wrapText="1"/>
    </xf>
    <xf numFmtId="3" fontId="22" fillId="2" borderId="6" xfId="0" applyNumberFormat="1" applyFont="1" applyFill="1" applyBorder="1" applyAlignment="1">
      <alignment horizontal="center"/>
    </xf>
    <xf numFmtId="0" fontId="22" fillId="2" borderId="6" xfId="0" applyFont="1" applyFill="1" applyBorder="1" applyAlignment="1">
      <alignment horizontal="center"/>
    </xf>
    <xf numFmtId="49" fontId="21" fillId="2" borderId="6" xfId="0" applyNumberFormat="1" applyFont="1" applyFill="1" applyBorder="1" applyAlignment="1">
      <alignment horizontal="left"/>
    </xf>
    <xf numFmtId="49" fontId="22" fillId="2" borderId="6" xfId="0" applyNumberFormat="1" applyFont="1" applyFill="1" applyBorder="1" applyAlignment="1">
      <alignment horizontal="center"/>
    </xf>
    <xf numFmtId="0" fontId="22" fillId="2" borderId="6" xfId="0" applyNumberFormat="1" applyFont="1" applyFill="1" applyBorder="1" applyAlignment="1">
      <alignment horizontal="center"/>
    </xf>
    <xf numFmtId="49" fontId="22" fillId="2" borderId="6" xfId="0" applyNumberFormat="1" applyFont="1" applyFill="1" applyBorder="1" applyAlignment="1">
      <alignment horizontal="left"/>
    </xf>
    <xf numFmtId="49" fontId="22" fillId="2" borderId="19" xfId="0" applyNumberFormat="1" applyFont="1" applyFill="1" applyBorder="1" applyAlignment="1">
      <alignment horizontal="left"/>
    </xf>
    <xf numFmtId="49" fontId="22" fillId="2" borderId="19" xfId="0" applyNumberFormat="1" applyFont="1" applyFill="1" applyBorder="1" applyAlignment="1">
      <alignment horizontal="center"/>
    </xf>
    <xf numFmtId="0" fontId="22" fillId="2" borderId="19" xfId="0" applyNumberFormat="1" applyFont="1" applyFill="1" applyBorder="1" applyAlignment="1">
      <alignment horizontal="center"/>
    </xf>
    <xf numFmtId="49" fontId="21" fillId="2" borderId="19" xfId="0" applyNumberFormat="1" applyFont="1" applyFill="1" applyBorder="1" applyAlignment="1">
      <alignment horizontal="left"/>
    </xf>
    <xf numFmtId="49" fontId="4" fillId="2" borderId="6" xfId="0" applyNumberFormat="1" applyFont="1" applyFill="1" applyBorder="1" applyAlignment="1">
      <alignment wrapText="1"/>
    </xf>
    <xf numFmtId="169" fontId="4" fillId="2" borderId="6" xfId="0" applyNumberFormat="1" applyFont="1" applyFill="1" applyBorder="1" applyAlignment="1">
      <alignment horizontal="center" wrapText="1"/>
    </xf>
    <xf numFmtId="49" fontId="4" fillId="0" borderId="6" xfId="0" applyNumberFormat="1" applyFont="1" applyFill="1" applyBorder="1" applyAlignment="1">
      <alignment wrapText="1"/>
    </xf>
    <xf numFmtId="49" fontId="4" fillId="0" borderId="6" xfId="0" applyNumberFormat="1" applyFont="1" applyFill="1" applyBorder="1" applyAlignment="1">
      <alignment horizontal="center" wrapText="1"/>
    </xf>
    <xf numFmtId="1" fontId="4" fillId="0" borderId="6" xfId="0" applyNumberFormat="1" applyFont="1" applyFill="1" applyBorder="1" applyAlignment="1">
      <alignment horizontal="center" wrapText="1"/>
    </xf>
    <xf numFmtId="3" fontId="4" fillId="0" borderId="6" xfId="0" applyNumberFormat="1" applyFont="1" applyFill="1" applyBorder="1" applyAlignment="1">
      <alignment horizontal="center" wrapText="1"/>
    </xf>
    <xf numFmtId="3" fontId="4" fillId="0" borderId="6" xfId="0" applyNumberFormat="1" applyFont="1" applyFill="1" applyBorder="1" applyAlignment="1"/>
    <xf numFmtId="0" fontId="0" fillId="0" borderId="58" xfId="0" applyFont="1" applyBorder="1" applyAlignment="1"/>
    <xf numFmtId="168" fontId="0" fillId="0" borderId="0" xfId="0" applyNumberFormat="1" applyFont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7" fillId="9" borderId="54" xfId="0" applyNumberFormat="1" applyFont="1" applyFill="1" applyBorder="1" applyAlignment="1">
      <alignment horizontal="center" vertical="center"/>
    </xf>
    <xf numFmtId="49" fontId="17" fillId="9" borderId="55" xfId="0" applyNumberFormat="1" applyFont="1" applyFill="1" applyBorder="1" applyAlignment="1">
      <alignment horizontal="center" vertical="center"/>
    </xf>
    <xf numFmtId="49" fontId="17" fillId="9" borderId="56" xfId="0" applyNumberFormat="1" applyFont="1" applyFill="1" applyBorder="1" applyAlignment="1">
      <alignment horizontal="center" vertical="center"/>
    </xf>
    <xf numFmtId="49" fontId="17" fillId="9" borderId="49" xfId="0" applyNumberFormat="1" applyFont="1" applyFill="1" applyBorder="1" applyAlignment="1">
      <alignment horizontal="center" vertical="center"/>
    </xf>
    <xf numFmtId="49" fontId="17" fillId="9" borderId="45" xfId="0" applyNumberFormat="1" applyFont="1" applyFill="1" applyBorder="1" applyAlignment="1">
      <alignment horizontal="center" vertical="center"/>
    </xf>
    <xf numFmtId="49" fontId="17" fillId="9" borderId="50" xfId="0" applyNumberFormat="1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1</xdr:row>
      <xdr:rowOff>12700</xdr:rowOff>
    </xdr:from>
    <xdr:to>
      <xdr:col>6</xdr:col>
      <xdr:colOff>1386840</xdr:colOff>
      <xdr:row>7</xdr:row>
      <xdr:rowOff>90504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203200"/>
          <a:ext cx="619887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5"/>
  <sheetViews>
    <sheetView tabSelected="1" zoomScale="110" zoomScaleNormal="110" workbookViewId="0">
      <selection activeCell="J22" sqref="J22"/>
    </sheetView>
  </sheetViews>
  <sheetFormatPr baseColWidth="10" defaultRowHeight="15" x14ac:dyDescent="0.25"/>
  <cols>
    <col min="1" max="1" width="4.7109375" customWidth="1"/>
    <col min="2" max="2" width="15.28515625" customWidth="1"/>
    <col min="3" max="3" width="19.7109375" customWidth="1"/>
    <col min="7" max="7" width="22.28515625" customWidth="1"/>
  </cols>
  <sheetData>
    <row r="1" spans="1:9" x14ac:dyDescent="0.25">
      <c r="A1" s="1"/>
      <c r="B1" s="1"/>
      <c r="C1" s="1"/>
      <c r="D1" s="1"/>
      <c r="E1" s="1"/>
      <c r="F1" s="1"/>
      <c r="G1" s="1"/>
    </row>
    <row r="2" spans="1:9" x14ac:dyDescent="0.25">
      <c r="A2" s="1"/>
      <c r="B2" s="1"/>
      <c r="C2" s="1"/>
      <c r="D2" s="1"/>
      <c r="E2" s="1"/>
      <c r="F2" s="1"/>
      <c r="G2" s="1"/>
    </row>
    <row r="3" spans="1:9" x14ac:dyDescent="0.25">
      <c r="A3" s="1"/>
      <c r="B3" s="1"/>
      <c r="C3" s="1"/>
      <c r="D3" s="1"/>
      <c r="E3" s="1"/>
      <c r="F3" s="1"/>
      <c r="G3" s="1"/>
    </row>
    <row r="4" spans="1:9" x14ac:dyDescent="0.25">
      <c r="A4" s="1"/>
      <c r="B4" s="1"/>
      <c r="C4" s="1"/>
      <c r="D4" s="1"/>
      <c r="E4" s="1"/>
      <c r="F4" s="1"/>
      <c r="G4" s="1"/>
    </row>
    <row r="5" spans="1:9" x14ac:dyDescent="0.25">
      <c r="A5" s="1"/>
      <c r="B5" s="1"/>
      <c r="C5" s="1"/>
      <c r="D5" s="1"/>
      <c r="E5" s="1"/>
      <c r="F5" s="1"/>
      <c r="G5" s="1"/>
    </row>
    <row r="6" spans="1:9" x14ac:dyDescent="0.25">
      <c r="A6" s="1"/>
      <c r="B6" s="1"/>
      <c r="C6" s="1"/>
      <c r="D6" s="1"/>
      <c r="E6" s="1"/>
      <c r="F6" s="1"/>
      <c r="G6" s="1"/>
    </row>
    <row r="7" spans="1:9" x14ac:dyDescent="0.25">
      <c r="A7" s="1"/>
      <c r="B7" s="1"/>
      <c r="C7" s="1"/>
      <c r="D7" s="1"/>
      <c r="E7" s="1"/>
      <c r="F7" s="1"/>
      <c r="G7" s="1"/>
    </row>
    <row r="8" spans="1:9" x14ac:dyDescent="0.25">
      <c r="A8" s="1"/>
      <c r="B8" s="2"/>
      <c r="C8" s="3"/>
      <c r="D8" s="1"/>
      <c r="E8" s="3"/>
      <c r="F8" s="3"/>
      <c r="G8" s="3"/>
    </row>
    <row r="9" spans="1:9" x14ac:dyDescent="0.25">
      <c r="A9" s="4"/>
      <c r="B9" s="5" t="s">
        <v>0</v>
      </c>
      <c r="C9" s="6" t="s">
        <v>60</v>
      </c>
      <c r="D9" s="7"/>
      <c r="E9" s="157" t="s">
        <v>66</v>
      </c>
      <c r="F9" s="158"/>
      <c r="G9" s="146">
        <v>50000</v>
      </c>
    </row>
    <row r="10" spans="1:9" x14ac:dyDescent="0.25">
      <c r="A10" s="4"/>
      <c r="B10" s="8" t="s">
        <v>1</v>
      </c>
      <c r="C10" s="124" t="s">
        <v>61</v>
      </c>
      <c r="D10" s="9"/>
      <c r="E10" s="159" t="s">
        <v>2</v>
      </c>
      <c r="F10" s="160"/>
      <c r="G10" s="124" t="s">
        <v>101</v>
      </c>
    </row>
    <row r="11" spans="1:9" x14ac:dyDescent="0.25">
      <c r="A11" s="4"/>
      <c r="B11" s="8" t="s">
        <v>3</v>
      </c>
      <c r="C11" s="10" t="s">
        <v>62</v>
      </c>
      <c r="D11" s="9"/>
      <c r="E11" s="161" t="s">
        <v>67</v>
      </c>
      <c r="F11" s="162"/>
      <c r="G11" s="123">
        <v>280</v>
      </c>
      <c r="I11" s="148"/>
    </row>
    <row r="12" spans="1:9" x14ac:dyDescent="0.25">
      <c r="A12" s="4"/>
      <c r="B12" s="8" t="s">
        <v>4</v>
      </c>
      <c r="C12" s="11" t="s">
        <v>135</v>
      </c>
      <c r="D12" s="9"/>
      <c r="E12" s="12" t="s">
        <v>5</v>
      </c>
      <c r="F12" s="13"/>
      <c r="G12" s="14">
        <f>G9*G11</f>
        <v>14000000</v>
      </c>
    </row>
    <row r="13" spans="1:9" x14ac:dyDescent="0.25">
      <c r="A13" s="4"/>
      <c r="B13" s="8" t="s">
        <v>6</v>
      </c>
      <c r="C13" s="10" t="s">
        <v>136</v>
      </c>
      <c r="D13" s="9"/>
      <c r="E13" s="161" t="s">
        <v>7</v>
      </c>
      <c r="F13" s="162"/>
      <c r="G13" s="10" t="s">
        <v>63</v>
      </c>
    </row>
    <row r="14" spans="1:9" x14ac:dyDescent="0.25">
      <c r="A14" s="4"/>
      <c r="B14" s="8" t="s">
        <v>8</v>
      </c>
      <c r="C14" s="127" t="s">
        <v>137</v>
      </c>
      <c r="D14" s="9"/>
      <c r="E14" s="161" t="s">
        <v>9</v>
      </c>
      <c r="F14" s="162"/>
      <c r="G14" s="10" t="s">
        <v>64</v>
      </c>
    </row>
    <row r="15" spans="1:9" ht="25.5" x14ac:dyDescent="0.25">
      <c r="A15" s="4"/>
      <c r="B15" s="8" t="s">
        <v>10</v>
      </c>
      <c r="C15" s="126">
        <v>44713</v>
      </c>
      <c r="D15" s="9"/>
      <c r="E15" s="159" t="s">
        <v>11</v>
      </c>
      <c r="F15" s="160"/>
      <c r="G15" s="124" t="s">
        <v>102</v>
      </c>
    </row>
    <row r="16" spans="1:9" x14ac:dyDescent="0.25">
      <c r="A16" s="1"/>
      <c r="B16" s="15"/>
      <c r="C16" s="16"/>
      <c r="D16" s="17"/>
      <c r="E16" s="18"/>
      <c r="F16" s="18"/>
      <c r="G16" s="19"/>
    </row>
    <row r="17" spans="1:9" x14ac:dyDescent="0.25">
      <c r="A17" s="20"/>
      <c r="B17" s="149" t="s">
        <v>12</v>
      </c>
      <c r="C17" s="150"/>
      <c r="D17" s="150"/>
      <c r="E17" s="150"/>
      <c r="F17" s="150"/>
      <c r="G17" s="150"/>
    </row>
    <row r="18" spans="1:9" x14ac:dyDescent="0.25">
      <c r="A18" s="1"/>
      <c r="B18" s="21"/>
      <c r="C18" s="22"/>
      <c r="D18" s="22"/>
      <c r="E18" s="22"/>
      <c r="F18" s="23"/>
      <c r="G18" s="23"/>
    </row>
    <row r="19" spans="1:9" x14ac:dyDescent="0.25">
      <c r="A19" s="4"/>
      <c r="B19" s="24" t="s">
        <v>13</v>
      </c>
      <c r="C19" s="25"/>
      <c r="D19" s="26"/>
      <c r="E19" s="26"/>
      <c r="F19" s="26"/>
      <c r="G19" s="26"/>
    </row>
    <row r="20" spans="1:9" ht="24" x14ac:dyDescent="0.25">
      <c r="A20" s="20"/>
      <c r="B20" s="27" t="s">
        <v>14</v>
      </c>
      <c r="C20" s="27" t="s">
        <v>15</v>
      </c>
      <c r="D20" s="27" t="s">
        <v>16</v>
      </c>
      <c r="E20" s="27" t="s">
        <v>17</v>
      </c>
      <c r="F20" s="27" t="s">
        <v>18</v>
      </c>
      <c r="G20" s="27" t="s">
        <v>19</v>
      </c>
    </row>
    <row r="21" spans="1:9" x14ac:dyDescent="0.25">
      <c r="A21" s="20"/>
      <c r="B21" s="140" t="s">
        <v>68</v>
      </c>
      <c r="C21" s="28" t="s">
        <v>20</v>
      </c>
      <c r="D21" s="107">
        <v>1</v>
      </c>
      <c r="E21" s="28" t="s">
        <v>69</v>
      </c>
      <c r="F21" s="106">
        <v>31200</v>
      </c>
      <c r="G21" s="106">
        <f>D21*F21</f>
        <v>31200</v>
      </c>
      <c r="I21" s="147"/>
    </row>
    <row r="22" spans="1:9" ht="25.5" x14ac:dyDescent="0.25">
      <c r="A22" s="20"/>
      <c r="B22" s="140" t="s">
        <v>70</v>
      </c>
      <c r="C22" s="28" t="s">
        <v>20</v>
      </c>
      <c r="D22" s="107">
        <v>2</v>
      </c>
      <c r="E22" s="28" t="s">
        <v>69</v>
      </c>
      <c r="F22" s="106">
        <v>31200</v>
      </c>
      <c r="G22" s="106">
        <f t="shared" ref="G22:G33" si="0">D22*F22</f>
        <v>62400</v>
      </c>
    </row>
    <row r="23" spans="1:9" x14ac:dyDescent="0.25">
      <c r="A23" s="20"/>
      <c r="B23" s="140" t="s">
        <v>71</v>
      </c>
      <c r="C23" s="28" t="s">
        <v>20</v>
      </c>
      <c r="D23" s="117">
        <v>33.340000000000003</v>
      </c>
      <c r="E23" s="28" t="s">
        <v>82</v>
      </c>
      <c r="F23" s="106">
        <v>31200</v>
      </c>
      <c r="G23" s="106">
        <f t="shared" si="0"/>
        <v>1040208.0000000001</v>
      </c>
    </row>
    <row r="24" spans="1:9" x14ac:dyDescent="0.25">
      <c r="A24" s="20"/>
      <c r="B24" s="140" t="s">
        <v>72</v>
      </c>
      <c r="C24" s="28" t="s">
        <v>20</v>
      </c>
      <c r="D24" s="107">
        <v>4</v>
      </c>
      <c r="E24" s="28" t="s">
        <v>73</v>
      </c>
      <c r="F24" s="106">
        <v>31200</v>
      </c>
      <c r="G24" s="106">
        <f t="shared" si="0"/>
        <v>124800</v>
      </c>
    </row>
    <row r="25" spans="1:9" x14ac:dyDescent="0.25">
      <c r="A25" s="20"/>
      <c r="B25" s="140" t="s">
        <v>74</v>
      </c>
      <c r="C25" s="28" t="s">
        <v>20</v>
      </c>
      <c r="D25" s="107">
        <v>1</v>
      </c>
      <c r="E25" s="28" t="s">
        <v>83</v>
      </c>
      <c r="F25" s="106">
        <v>31200</v>
      </c>
      <c r="G25" s="106">
        <f t="shared" si="0"/>
        <v>31200</v>
      </c>
    </row>
    <row r="26" spans="1:9" x14ac:dyDescent="0.25">
      <c r="A26" s="20"/>
      <c r="B26" s="140" t="s">
        <v>75</v>
      </c>
      <c r="C26" s="28" t="s">
        <v>20</v>
      </c>
      <c r="D26" s="107">
        <v>13</v>
      </c>
      <c r="E26" s="28" t="s">
        <v>83</v>
      </c>
      <c r="F26" s="106">
        <v>31200</v>
      </c>
      <c r="G26" s="106">
        <f t="shared" si="0"/>
        <v>405600</v>
      </c>
    </row>
    <row r="27" spans="1:9" x14ac:dyDescent="0.25">
      <c r="A27" s="20"/>
      <c r="B27" s="140" t="s">
        <v>76</v>
      </c>
      <c r="C27" s="28" t="s">
        <v>20</v>
      </c>
      <c r="D27" s="108">
        <v>2.68</v>
      </c>
      <c r="E27" s="28" t="s">
        <v>77</v>
      </c>
      <c r="F27" s="106">
        <v>31200</v>
      </c>
      <c r="G27" s="106">
        <f t="shared" si="0"/>
        <v>83616</v>
      </c>
    </row>
    <row r="28" spans="1:9" x14ac:dyDescent="0.25">
      <c r="A28" s="20"/>
      <c r="B28" s="140" t="s">
        <v>72</v>
      </c>
      <c r="C28" s="28" t="s">
        <v>20</v>
      </c>
      <c r="D28" s="108">
        <v>2.15</v>
      </c>
      <c r="E28" s="28" t="s">
        <v>84</v>
      </c>
      <c r="F28" s="106">
        <v>31200</v>
      </c>
      <c r="G28" s="106">
        <f t="shared" si="0"/>
        <v>67080</v>
      </c>
    </row>
    <row r="29" spans="1:9" x14ac:dyDescent="0.25">
      <c r="A29" s="20"/>
      <c r="B29" s="140" t="s">
        <v>75</v>
      </c>
      <c r="C29" s="28" t="s">
        <v>20</v>
      </c>
      <c r="D29" s="107">
        <v>13</v>
      </c>
      <c r="E29" s="28" t="s">
        <v>84</v>
      </c>
      <c r="F29" s="106">
        <v>31200</v>
      </c>
      <c r="G29" s="106">
        <f t="shared" si="0"/>
        <v>405600</v>
      </c>
    </row>
    <row r="30" spans="1:9" x14ac:dyDescent="0.25">
      <c r="A30" s="20"/>
      <c r="B30" s="140" t="s">
        <v>78</v>
      </c>
      <c r="C30" s="28" t="s">
        <v>20</v>
      </c>
      <c r="D30" s="107">
        <v>6</v>
      </c>
      <c r="E30" s="28" t="s">
        <v>79</v>
      </c>
      <c r="F30" s="106">
        <v>31200</v>
      </c>
      <c r="G30" s="106">
        <f t="shared" si="0"/>
        <v>187200</v>
      </c>
    </row>
    <row r="31" spans="1:9" x14ac:dyDescent="0.25">
      <c r="A31" s="20"/>
      <c r="B31" s="140" t="s">
        <v>80</v>
      </c>
      <c r="C31" s="28" t="s">
        <v>20</v>
      </c>
      <c r="D31" s="107">
        <v>3</v>
      </c>
      <c r="E31" s="28" t="s">
        <v>85</v>
      </c>
      <c r="F31" s="106">
        <v>31200</v>
      </c>
      <c r="G31" s="106">
        <f t="shared" si="0"/>
        <v>93600</v>
      </c>
    </row>
    <row r="32" spans="1:9" ht="25.5" x14ac:dyDescent="0.25">
      <c r="A32" s="20"/>
      <c r="B32" s="142" t="s">
        <v>133</v>
      </c>
      <c r="C32" s="143" t="s">
        <v>20</v>
      </c>
      <c r="D32" s="144">
        <v>96</v>
      </c>
      <c r="E32" s="143" t="s">
        <v>81</v>
      </c>
      <c r="F32" s="106">
        <v>31200</v>
      </c>
      <c r="G32" s="145">
        <f t="shared" si="0"/>
        <v>2995200</v>
      </c>
    </row>
    <row r="33" spans="1:9" x14ac:dyDescent="0.25">
      <c r="A33" s="20"/>
      <c r="B33" s="142" t="s">
        <v>134</v>
      </c>
      <c r="C33" s="143" t="s">
        <v>20</v>
      </c>
      <c r="D33" s="144">
        <v>38</v>
      </c>
      <c r="E33" s="143" t="s">
        <v>81</v>
      </c>
      <c r="F33" s="106">
        <v>31200</v>
      </c>
      <c r="G33" s="145">
        <f t="shared" si="0"/>
        <v>1185600</v>
      </c>
    </row>
    <row r="34" spans="1:9" x14ac:dyDescent="0.25">
      <c r="A34" s="20"/>
      <c r="B34" s="29" t="s">
        <v>21</v>
      </c>
      <c r="C34" s="30"/>
      <c r="D34" s="30"/>
      <c r="E34" s="30"/>
      <c r="F34" s="31"/>
      <c r="G34" s="109">
        <f>SUM(G21:G33)</f>
        <v>6713304</v>
      </c>
    </row>
    <row r="35" spans="1:9" x14ac:dyDescent="0.25">
      <c r="A35" s="1"/>
      <c r="B35" s="21"/>
      <c r="C35" s="23"/>
      <c r="D35" s="23"/>
      <c r="E35" s="23"/>
      <c r="F35" s="32"/>
      <c r="G35" s="110"/>
    </row>
    <row r="36" spans="1:9" x14ac:dyDescent="0.25">
      <c r="A36" s="4"/>
      <c r="B36" s="33" t="s">
        <v>22</v>
      </c>
      <c r="C36" s="34"/>
      <c r="D36" s="35"/>
      <c r="E36" s="35"/>
      <c r="F36" s="36"/>
      <c r="G36" s="35"/>
    </row>
    <row r="37" spans="1:9" ht="24" x14ac:dyDescent="0.25">
      <c r="A37" s="4"/>
      <c r="B37" s="37" t="s">
        <v>14</v>
      </c>
      <c r="C37" s="38" t="s">
        <v>15</v>
      </c>
      <c r="D37" s="38" t="s">
        <v>16</v>
      </c>
      <c r="E37" s="37" t="s">
        <v>17</v>
      </c>
      <c r="F37" s="38" t="s">
        <v>18</v>
      </c>
      <c r="G37" s="37" t="s">
        <v>19</v>
      </c>
    </row>
    <row r="38" spans="1:9" x14ac:dyDescent="0.25">
      <c r="A38" s="4"/>
      <c r="B38" s="39" t="s">
        <v>65</v>
      </c>
      <c r="C38" s="40" t="s">
        <v>65</v>
      </c>
      <c r="D38" s="40" t="s">
        <v>65</v>
      </c>
      <c r="E38" s="40" t="s">
        <v>65</v>
      </c>
      <c r="F38" s="105" t="s">
        <v>65</v>
      </c>
      <c r="G38" s="111">
        <v>0</v>
      </c>
    </row>
    <row r="39" spans="1:9" x14ac:dyDescent="0.25">
      <c r="A39" s="4"/>
      <c r="B39" s="41" t="s">
        <v>23</v>
      </c>
      <c r="C39" s="42"/>
      <c r="D39" s="42" t="s">
        <v>65</v>
      </c>
      <c r="E39" s="42"/>
      <c r="F39" s="43"/>
      <c r="G39" s="112">
        <f>SUM(G38)</f>
        <v>0</v>
      </c>
    </row>
    <row r="40" spans="1:9" x14ac:dyDescent="0.25">
      <c r="A40" s="1"/>
      <c r="B40" s="44"/>
      <c r="C40" s="45"/>
      <c r="D40" s="45"/>
      <c r="E40" s="45"/>
      <c r="F40" s="46"/>
      <c r="G40" s="46"/>
    </row>
    <row r="41" spans="1:9" x14ac:dyDescent="0.25">
      <c r="A41" s="4"/>
      <c r="B41" s="33" t="s">
        <v>24</v>
      </c>
      <c r="C41" s="34"/>
      <c r="D41" s="35"/>
      <c r="E41" s="35"/>
      <c r="F41" s="36"/>
      <c r="G41" s="36"/>
    </row>
    <row r="42" spans="1:9" ht="24" x14ac:dyDescent="0.25">
      <c r="A42" s="4"/>
      <c r="B42" s="47" t="s">
        <v>14</v>
      </c>
      <c r="C42" s="47" t="s">
        <v>15</v>
      </c>
      <c r="D42" s="47" t="s">
        <v>16</v>
      </c>
      <c r="E42" s="47" t="s">
        <v>17</v>
      </c>
      <c r="F42" s="48" t="s">
        <v>18</v>
      </c>
      <c r="G42" s="47" t="s">
        <v>19</v>
      </c>
    </row>
    <row r="43" spans="1:9" x14ac:dyDescent="0.25">
      <c r="A43" s="116"/>
      <c r="B43" s="140" t="s">
        <v>26</v>
      </c>
      <c r="C43" s="28" t="s">
        <v>25</v>
      </c>
      <c r="D43" s="107">
        <v>0.4</v>
      </c>
      <c r="E43" s="28" t="s">
        <v>69</v>
      </c>
      <c r="F43" s="106">
        <v>430172</v>
      </c>
      <c r="G43" s="106">
        <f>D43*F43</f>
        <v>172068.80000000002</v>
      </c>
      <c r="I43" s="141">
        <v>1.0449999999999999</v>
      </c>
    </row>
    <row r="44" spans="1:9" ht="25.5" x14ac:dyDescent="0.25">
      <c r="A44" s="116"/>
      <c r="B44" s="140" t="s">
        <v>86</v>
      </c>
      <c r="C44" s="28" t="s">
        <v>25</v>
      </c>
      <c r="D44" s="107">
        <v>1</v>
      </c>
      <c r="E44" s="28" t="s">
        <v>69</v>
      </c>
      <c r="F44" s="106">
        <v>107543</v>
      </c>
      <c r="G44" s="106">
        <f t="shared" ref="G44:G50" si="1">D44*F44</f>
        <v>107543</v>
      </c>
    </row>
    <row r="45" spans="1:9" ht="25.5" x14ac:dyDescent="0.25">
      <c r="A45" s="116"/>
      <c r="B45" s="140" t="s">
        <v>87</v>
      </c>
      <c r="C45" s="28" t="s">
        <v>25</v>
      </c>
      <c r="D45" s="107">
        <v>1</v>
      </c>
      <c r="E45" s="28" t="s">
        <v>99</v>
      </c>
      <c r="F45" s="106">
        <v>107543</v>
      </c>
      <c r="G45" s="106">
        <f t="shared" si="1"/>
        <v>107543</v>
      </c>
    </row>
    <row r="46" spans="1:9" x14ac:dyDescent="0.25">
      <c r="A46" s="116"/>
      <c r="B46" s="140" t="s">
        <v>88</v>
      </c>
      <c r="C46" s="28" t="s">
        <v>25</v>
      </c>
      <c r="D46" s="107">
        <v>0.5</v>
      </c>
      <c r="E46" s="28" t="s">
        <v>69</v>
      </c>
      <c r="F46" s="106">
        <v>215086</v>
      </c>
      <c r="G46" s="106">
        <f t="shared" si="1"/>
        <v>107543</v>
      </c>
    </row>
    <row r="47" spans="1:9" x14ac:dyDescent="0.25">
      <c r="A47" s="116"/>
      <c r="B47" s="140" t="s">
        <v>89</v>
      </c>
      <c r="C47" s="28" t="s">
        <v>25</v>
      </c>
      <c r="D47" s="107">
        <v>0.2</v>
      </c>
      <c r="E47" s="28" t="s">
        <v>93</v>
      </c>
      <c r="F47" s="106">
        <v>215086</v>
      </c>
      <c r="G47" s="106">
        <f t="shared" si="1"/>
        <v>43017.200000000004</v>
      </c>
    </row>
    <row r="48" spans="1:9" x14ac:dyDescent="0.25">
      <c r="A48" s="116"/>
      <c r="B48" s="140" t="s">
        <v>88</v>
      </c>
      <c r="C48" s="28" t="s">
        <v>25</v>
      </c>
      <c r="D48" s="107">
        <v>0.4</v>
      </c>
      <c r="E48" s="28" t="s">
        <v>82</v>
      </c>
      <c r="F48" s="106">
        <v>215086</v>
      </c>
      <c r="G48" s="106">
        <f t="shared" si="1"/>
        <v>86034.400000000009</v>
      </c>
    </row>
    <row r="49" spans="1:7" x14ac:dyDescent="0.25">
      <c r="A49" s="116"/>
      <c r="B49" s="140" t="s">
        <v>90</v>
      </c>
      <c r="C49" s="28" t="s">
        <v>25</v>
      </c>
      <c r="D49" s="107">
        <v>0.2</v>
      </c>
      <c r="E49" s="28" t="s">
        <v>91</v>
      </c>
      <c r="F49" s="106">
        <v>268857</v>
      </c>
      <c r="G49" s="106">
        <f t="shared" si="1"/>
        <v>53771.4</v>
      </c>
    </row>
    <row r="50" spans="1:7" x14ac:dyDescent="0.25">
      <c r="A50" s="116"/>
      <c r="B50" s="140" t="s">
        <v>92</v>
      </c>
      <c r="C50" s="28" t="s">
        <v>25</v>
      </c>
      <c r="D50" s="107">
        <v>0.2</v>
      </c>
      <c r="E50" s="28" t="s">
        <v>69</v>
      </c>
      <c r="F50" s="106">
        <v>134428</v>
      </c>
      <c r="G50" s="106">
        <f t="shared" si="1"/>
        <v>26885.600000000002</v>
      </c>
    </row>
    <row r="51" spans="1:7" x14ac:dyDescent="0.25">
      <c r="A51" s="4"/>
      <c r="B51" s="49" t="s">
        <v>27</v>
      </c>
      <c r="C51" s="50"/>
      <c r="D51" s="50"/>
      <c r="E51" s="50"/>
      <c r="F51" s="50"/>
      <c r="G51" s="113">
        <f>SUM(G43:G50)</f>
        <v>704406.4</v>
      </c>
    </row>
    <row r="52" spans="1:7" x14ac:dyDescent="0.25">
      <c r="A52" s="1"/>
      <c r="B52" s="44"/>
      <c r="C52" s="45"/>
      <c r="D52" s="45"/>
      <c r="E52" s="45"/>
      <c r="F52" s="46"/>
      <c r="G52" s="46"/>
    </row>
    <row r="53" spans="1:7" x14ac:dyDescent="0.25">
      <c r="A53" s="4"/>
      <c r="B53" s="33" t="s">
        <v>28</v>
      </c>
      <c r="C53" s="34"/>
      <c r="D53" s="35"/>
      <c r="E53" s="35"/>
      <c r="F53" s="36"/>
      <c r="G53" s="36"/>
    </row>
    <row r="54" spans="1:7" ht="24" x14ac:dyDescent="0.25">
      <c r="A54" s="4"/>
      <c r="B54" s="48" t="s">
        <v>29</v>
      </c>
      <c r="C54" s="48" t="s">
        <v>30</v>
      </c>
      <c r="D54" s="48" t="s">
        <v>31</v>
      </c>
      <c r="E54" s="48" t="s">
        <v>17</v>
      </c>
      <c r="F54" s="48" t="s">
        <v>18</v>
      </c>
      <c r="G54" s="48" t="s">
        <v>19</v>
      </c>
    </row>
    <row r="55" spans="1:7" x14ac:dyDescent="0.25">
      <c r="A55" s="20"/>
      <c r="B55" s="128" t="s">
        <v>103</v>
      </c>
      <c r="C55" s="129" t="s">
        <v>98</v>
      </c>
      <c r="D55" s="130">
        <v>2</v>
      </c>
      <c r="E55" s="131" t="s">
        <v>130</v>
      </c>
      <c r="F55" s="130">
        <v>979688</v>
      </c>
      <c r="G55" s="130">
        <f>D55*F55</f>
        <v>1959376</v>
      </c>
    </row>
    <row r="56" spans="1:7" x14ac:dyDescent="0.25">
      <c r="A56" s="20"/>
      <c r="B56" s="132" t="s">
        <v>104</v>
      </c>
      <c r="C56" s="133"/>
      <c r="D56" s="134"/>
      <c r="E56" s="133"/>
      <c r="F56" s="130"/>
      <c r="G56" s="130">
        <f t="shared" ref="G56:G78" si="2">D56*F56</f>
        <v>0</v>
      </c>
    </row>
    <row r="57" spans="1:7" x14ac:dyDescent="0.25">
      <c r="A57" s="20"/>
      <c r="B57" s="135" t="s">
        <v>105</v>
      </c>
      <c r="C57" s="131" t="s">
        <v>32</v>
      </c>
      <c r="D57" s="131">
        <v>300</v>
      </c>
      <c r="E57" s="131" t="s">
        <v>94</v>
      </c>
      <c r="F57" s="130">
        <v>1430</v>
      </c>
      <c r="G57" s="130">
        <f t="shared" si="2"/>
        <v>429000</v>
      </c>
    </row>
    <row r="58" spans="1:7" x14ac:dyDescent="0.25">
      <c r="A58" s="20"/>
      <c r="B58" s="135" t="s">
        <v>106</v>
      </c>
      <c r="C58" s="133" t="s">
        <v>32</v>
      </c>
      <c r="D58" s="134">
        <v>400</v>
      </c>
      <c r="E58" s="133" t="s">
        <v>129</v>
      </c>
      <c r="F58" s="130">
        <v>1646</v>
      </c>
      <c r="G58" s="130">
        <f t="shared" si="2"/>
        <v>658400</v>
      </c>
    </row>
    <row r="59" spans="1:7" x14ac:dyDescent="0.25">
      <c r="A59" s="20"/>
      <c r="B59" s="135" t="s">
        <v>107</v>
      </c>
      <c r="C59" s="133" t="s">
        <v>32</v>
      </c>
      <c r="D59" s="134">
        <v>350</v>
      </c>
      <c r="E59" s="133" t="s">
        <v>126</v>
      </c>
      <c r="F59" s="130">
        <v>1953</v>
      </c>
      <c r="G59" s="130">
        <f t="shared" si="2"/>
        <v>683550</v>
      </c>
    </row>
    <row r="60" spans="1:7" x14ac:dyDescent="0.25">
      <c r="A60" s="20"/>
      <c r="B60" s="132" t="s">
        <v>108</v>
      </c>
      <c r="C60" s="133"/>
      <c r="D60" s="134"/>
      <c r="E60" s="133"/>
      <c r="F60" s="130"/>
      <c r="G60" s="130">
        <f t="shared" si="2"/>
        <v>0</v>
      </c>
    </row>
    <row r="61" spans="1:7" x14ac:dyDescent="0.25">
      <c r="A61" s="20"/>
      <c r="B61" s="135" t="s">
        <v>109</v>
      </c>
      <c r="C61" s="133" t="s">
        <v>95</v>
      </c>
      <c r="D61" s="134">
        <v>8</v>
      </c>
      <c r="E61" s="133" t="s">
        <v>128</v>
      </c>
      <c r="F61" s="130">
        <v>22990</v>
      </c>
      <c r="G61" s="130">
        <f t="shared" si="2"/>
        <v>183920</v>
      </c>
    </row>
    <row r="62" spans="1:7" x14ac:dyDescent="0.25">
      <c r="A62" s="20"/>
      <c r="B62" s="132" t="s">
        <v>100</v>
      </c>
      <c r="C62" s="133"/>
      <c r="D62" s="134"/>
      <c r="E62" s="133"/>
      <c r="F62" s="130"/>
      <c r="G62" s="130">
        <f t="shared" si="2"/>
        <v>0</v>
      </c>
    </row>
    <row r="63" spans="1:7" x14ac:dyDescent="0.25">
      <c r="A63" s="20"/>
      <c r="B63" s="135" t="s">
        <v>110</v>
      </c>
      <c r="C63" s="133" t="s">
        <v>95</v>
      </c>
      <c r="D63" s="134">
        <v>1</v>
      </c>
      <c r="E63" s="133" t="s">
        <v>91</v>
      </c>
      <c r="F63" s="130" t="e">
        <f>#REF!*'Cebolla Guarda'!$I$43</f>
        <v>#REF!</v>
      </c>
      <c r="G63" s="130" t="e">
        <f t="shared" si="2"/>
        <v>#REF!</v>
      </c>
    </row>
    <row r="64" spans="1:7" x14ac:dyDescent="0.25">
      <c r="A64" s="20"/>
      <c r="B64" s="135" t="s">
        <v>111</v>
      </c>
      <c r="C64" s="133" t="s">
        <v>95</v>
      </c>
      <c r="D64" s="134">
        <v>1.5</v>
      </c>
      <c r="E64" s="133" t="s">
        <v>91</v>
      </c>
      <c r="F64" s="130" t="e">
        <f>#REF!*'Cebolla Guarda'!$I$43</f>
        <v>#REF!</v>
      </c>
      <c r="G64" s="130" t="e">
        <f t="shared" si="2"/>
        <v>#REF!</v>
      </c>
    </row>
    <row r="65" spans="1:7" x14ac:dyDescent="0.25">
      <c r="A65" s="20"/>
      <c r="B65" s="135" t="s">
        <v>112</v>
      </c>
      <c r="C65" s="133" t="s">
        <v>98</v>
      </c>
      <c r="D65" s="134">
        <v>4</v>
      </c>
      <c r="E65" s="133" t="s">
        <v>91</v>
      </c>
      <c r="F65" s="130" t="e">
        <f>#REF!*'Cebolla Guarda'!$I$43</f>
        <v>#REF!</v>
      </c>
      <c r="G65" s="130" t="e">
        <f t="shared" si="2"/>
        <v>#REF!</v>
      </c>
    </row>
    <row r="66" spans="1:7" x14ac:dyDescent="0.25">
      <c r="A66" s="20"/>
      <c r="B66" s="135" t="s">
        <v>113</v>
      </c>
      <c r="C66" s="133" t="s">
        <v>98</v>
      </c>
      <c r="D66" s="134">
        <v>5</v>
      </c>
      <c r="E66" s="133" t="s">
        <v>91</v>
      </c>
      <c r="F66" s="130" t="e">
        <f>#REF!*'Cebolla Guarda'!$I$43</f>
        <v>#REF!</v>
      </c>
      <c r="G66" s="130" t="e">
        <f t="shared" si="2"/>
        <v>#REF!</v>
      </c>
    </row>
    <row r="67" spans="1:7" x14ac:dyDescent="0.25">
      <c r="A67" s="20"/>
      <c r="B67" s="132" t="s">
        <v>114</v>
      </c>
      <c r="C67" s="133"/>
      <c r="D67" s="134"/>
      <c r="E67" s="133"/>
      <c r="F67" s="130"/>
      <c r="G67" s="130">
        <f t="shared" si="2"/>
        <v>0</v>
      </c>
    </row>
    <row r="68" spans="1:7" x14ac:dyDescent="0.25">
      <c r="A68" s="20"/>
      <c r="B68" s="135" t="s">
        <v>115</v>
      </c>
      <c r="C68" s="133" t="s">
        <v>95</v>
      </c>
      <c r="D68" s="134">
        <v>4</v>
      </c>
      <c r="E68" s="133" t="s">
        <v>127</v>
      </c>
      <c r="F68" s="130" t="e">
        <f>#REF!*'Cebolla Guarda'!$I$43</f>
        <v>#REF!</v>
      </c>
      <c r="G68" s="130" t="e">
        <f t="shared" si="2"/>
        <v>#REF!</v>
      </c>
    </row>
    <row r="69" spans="1:7" x14ac:dyDescent="0.25">
      <c r="A69" s="20"/>
      <c r="B69" s="135" t="s">
        <v>116</v>
      </c>
      <c r="C69" s="133" t="s">
        <v>95</v>
      </c>
      <c r="D69" s="134">
        <v>1.5</v>
      </c>
      <c r="E69" s="133" t="s">
        <v>127</v>
      </c>
      <c r="F69" s="130">
        <v>313376</v>
      </c>
      <c r="G69" s="130">
        <f t="shared" si="2"/>
        <v>470064</v>
      </c>
    </row>
    <row r="70" spans="1:7" x14ac:dyDescent="0.25">
      <c r="A70" s="20"/>
      <c r="B70" s="135" t="s">
        <v>117</v>
      </c>
      <c r="C70" s="133" t="s">
        <v>95</v>
      </c>
      <c r="D70" s="134">
        <v>2</v>
      </c>
      <c r="E70" s="133" t="s">
        <v>127</v>
      </c>
      <c r="F70" s="130">
        <v>60088</v>
      </c>
      <c r="G70" s="130">
        <f t="shared" si="2"/>
        <v>120176</v>
      </c>
    </row>
    <row r="71" spans="1:7" x14ac:dyDescent="0.25">
      <c r="A71" s="20"/>
      <c r="B71" s="135" t="s">
        <v>118</v>
      </c>
      <c r="C71" s="133" t="s">
        <v>95</v>
      </c>
      <c r="D71" s="134">
        <v>1</v>
      </c>
      <c r="E71" s="133" t="s">
        <v>127</v>
      </c>
      <c r="F71" s="130">
        <v>45719</v>
      </c>
      <c r="G71" s="130">
        <f t="shared" si="2"/>
        <v>45719</v>
      </c>
    </row>
    <row r="72" spans="1:7" x14ac:dyDescent="0.25">
      <c r="A72" s="20"/>
      <c r="B72" s="132" t="s">
        <v>119</v>
      </c>
      <c r="C72" s="133"/>
      <c r="D72" s="134"/>
      <c r="E72" s="133"/>
      <c r="F72" s="130"/>
      <c r="G72" s="130">
        <f t="shared" si="2"/>
        <v>0</v>
      </c>
    </row>
    <row r="73" spans="1:7" x14ac:dyDescent="0.25">
      <c r="A73" s="20"/>
      <c r="B73" s="135" t="s">
        <v>120</v>
      </c>
      <c r="C73" s="133" t="s">
        <v>95</v>
      </c>
      <c r="D73" s="134">
        <v>3</v>
      </c>
      <c r="E73" s="133" t="s">
        <v>126</v>
      </c>
      <c r="F73" s="130">
        <v>95774</v>
      </c>
      <c r="G73" s="130">
        <f t="shared" si="2"/>
        <v>287322</v>
      </c>
    </row>
    <row r="74" spans="1:7" x14ac:dyDescent="0.25">
      <c r="A74" s="20"/>
      <c r="B74" s="135" t="s">
        <v>121</v>
      </c>
      <c r="C74" s="133" t="s">
        <v>95</v>
      </c>
      <c r="D74" s="134">
        <v>1.6</v>
      </c>
      <c r="E74" s="133" t="s">
        <v>126</v>
      </c>
      <c r="F74" s="130">
        <v>136124</v>
      </c>
      <c r="G74" s="130">
        <f t="shared" si="2"/>
        <v>217798.40000000002</v>
      </c>
    </row>
    <row r="75" spans="1:7" x14ac:dyDescent="0.25">
      <c r="A75" s="20"/>
      <c r="B75" s="135" t="s">
        <v>122</v>
      </c>
      <c r="C75" s="131" t="s">
        <v>95</v>
      </c>
      <c r="D75" s="131">
        <v>3</v>
      </c>
      <c r="E75" s="133" t="s">
        <v>126</v>
      </c>
      <c r="F75" s="130">
        <v>69532</v>
      </c>
      <c r="G75" s="130">
        <f t="shared" si="2"/>
        <v>208596</v>
      </c>
    </row>
    <row r="76" spans="1:7" x14ac:dyDescent="0.25">
      <c r="A76" s="20"/>
      <c r="B76" s="136" t="s">
        <v>123</v>
      </c>
      <c r="C76" s="137" t="s">
        <v>98</v>
      </c>
      <c r="D76" s="138">
        <v>3</v>
      </c>
      <c r="E76" s="133" t="s">
        <v>126</v>
      </c>
      <c r="F76" s="130">
        <v>37228</v>
      </c>
      <c r="G76" s="130">
        <f t="shared" si="2"/>
        <v>111684</v>
      </c>
    </row>
    <row r="77" spans="1:7" x14ac:dyDescent="0.25">
      <c r="A77" s="20"/>
      <c r="B77" s="139" t="s">
        <v>124</v>
      </c>
      <c r="C77" s="137"/>
      <c r="D77" s="138"/>
      <c r="E77" s="137"/>
      <c r="F77" s="130"/>
      <c r="G77" s="130">
        <f t="shared" si="2"/>
        <v>0</v>
      </c>
    </row>
    <row r="78" spans="1:7" x14ac:dyDescent="0.25">
      <c r="A78" s="20"/>
      <c r="B78" s="136" t="s">
        <v>125</v>
      </c>
      <c r="C78" s="137" t="s">
        <v>95</v>
      </c>
      <c r="D78" s="138">
        <v>8</v>
      </c>
      <c r="E78" s="133" t="s">
        <v>126</v>
      </c>
      <c r="F78" s="130">
        <v>38874</v>
      </c>
      <c r="G78" s="130">
        <f t="shared" si="2"/>
        <v>310992</v>
      </c>
    </row>
    <row r="79" spans="1:7" x14ac:dyDescent="0.25">
      <c r="A79" s="4"/>
      <c r="B79" s="52" t="s">
        <v>33</v>
      </c>
      <c r="C79" s="53"/>
      <c r="D79" s="53"/>
      <c r="E79" s="53"/>
      <c r="F79" s="53"/>
      <c r="G79" s="115" t="e">
        <f>SUM(G55:G78)</f>
        <v>#REF!</v>
      </c>
    </row>
    <row r="80" spans="1:7" x14ac:dyDescent="0.25">
      <c r="A80" s="1"/>
      <c r="B80" s="44"/>
      <c r="C80" s="45"/>
      <c r="D80" s="45"/>
      <c r="E80" s="54"/>
      <c r="F80" s="46"/>
      <c r="G80" s="46"/>
    </row>
    <row r="81" spans="1:9" x14ac:dyDescent="0.25">
      <c r="A81" s="4"/>
      <c r="B81" s="33" t="s">
        <v>34</v>
      </c>
      <c r="C81" s="34"/>
      <c r="D81" s="35"/>
      <c r="E81" s="35"/>
      <c r="F81" s="36"/>
      <c r="G81" s="36"/>
    </row>
    <row r="82" spans="1:9" ht="24" x14ac:dyDescent="0.25">
      <c r="A82" s="4"/>
      <c r="B82" s="47" t="s">
        <v>35</v>
      </c>
      <c r="C82" s="48" t="s">
        <v>30</v>
      </c>
      <c r="D82" s="48" t="s">
        <v>31</v>
      </c>
      <c r="E82" s="47" t="s">
        <v>17</v>
      </c>
      <c r="F82" s="48" t="s">
        <v>18</v>
      </c>
      <c r="G82" s="47" t="s">
        <v>19</v>
      </c>
    </row>
    <row r="83" spans="1:9" x14ac:dyDescent="0.25">
      <c r="A83" s="20"/>
      <c r="B83" s="140" t="s">
        <v>97</v>
      </c>
      <c r="C83" s="51" t="s">
        <v>98</v>
      </c>
      <c r="D83" s="114">
        <v>150000</v>
      </c>
      <c r="E83" s="28"/>
      <c r="F83" s="125">
        <v>0.84</v>
      </c>
      <c r="G83" s="114">
        <f>D83*F83</f>
        <v>126000</v>
      </c>
      <c r="I83">
        <f>F83*0.2+F83</f>
        <v>1.008</v>
      </c>
    </row>
    <row r="84" spans="1:9" x14ac:dyDescent="0.25">
      <c r="A84" s="4"/>
      <c r="B84" s="55" t="s">
        <v>36</v>
      </c>
      <c r="C84" s="56"/>
      <c r="D84" s="56"/>
      <c r="E84" s="56"/>
      <c r="F84" s="57"/>
      <c r="G84" s="118">
        <f>SUM(G83)</f>
        <v>126000</v>
      </c>
    </row>
    <row r="85" spans="1:9" x14ac:dyDescent="0.25">
      <c r="A85" s="1"/>
      <c r="B85" s="73"/>
      <c r="C85" s="73"/>
      <c r="D85" s="73"/>
      <c r="E85" s="73"/>
      <c r="F85" s="74"/>
      <c r="G85" s="74"/>
    </row>
    <row r="86" spans="1:9" x14ac:dyDescent="0.25">
      <c r="A86" s="70"/>
      <c r="B86" s="75" t="s">
        <v>37</v>
      </c>
      <c r="C86" s="76"/>
      <c r="D86" s="76"/>
      <c r="E86" s="76"/>
      <c r="F86" s="76"/>
      <c r="G86" s="77" t="e">
        <f>G34+G39+G51+G79+G84</f>
        <v>#REF!</v>
      </c>
    </row>
    <row r="87" spans="1:9" x14ac:dyDescent="0.25">
      <c r="A87" s="70"/>
      <c r="B87" s="78" t="s">
        <v>38</v>
      </c>
      <c r="C87" s="59"/>
      <c r="D87" s="59"/>
      <c r="E87" s="59"/>
      <c r="F87" s="59"/>
      <c r="G87" s="79" t="e">
        <f>G86*0.05</f>
        <v>#REF!</v>
      </c>
    </row>
    <row r="88" spans="1:9" x14ac:dyDescent="0.25">
      <c r="A88" s="70"/>
      <c r="B88" s="80" t="s">
        <v>39</v>
      </c>
      <c r="C88" s="58"/>
      <c r="D88" s="58"/>
      <c r="E88" s="58"/>
      <c r="F88" s="58"/>
      <c r="G88" s="81" t="e">
        <f>G87+G86</f>
        <v>#REF!</v>
      </c>
    </row>
    <row r="89" spans="1:9" x14ac:dyDescent="0.25">
      <c r="A89" s="70"/>
      <c r="B89" s="78" t="s">
        <v>40</v>
      </c>
      <c r="C89" s="59"/>
      <c r="D89" s="59"/>
      <c r="E89" s="59"/>
      <c r="F89" s="59"/>
      <c r="G89" s="79">
        <f>G12</f>
        <v>14000000</v>
      </c>
    </row>
    <row r="90" spans="1:9" x14ac:dyDescent="0.25">
      <c r="A90" s="70"/>
      <c r="B90" s="82" t="s">
        <v>41</v>
      </c>
      <c r="C90" s="83"/>
      <c r="D90" s="83"/>
      <c r="E90" s="83"/>
      <c r="F90" s="83"/>
      <c r="G90" s="84" t="e">
        <f>G89-G88</f>
        <v>#REF!</v>
      </c>
    </row>
    <row r="91" spans="1:9" x14ac:dyDescent="0.25">
      <c r="A91" s="70"/>
      <c r="B91" s="71" t="s">
        <v>42</v>
      </c>
      <c r="C91" s="72"/>
      <c r="D91" s="72"/>
      <c r="E91" s="72"/>
      <c r="F91" s="72"/>
      <c r="G91" s="67"/>
    </row>
    <row r="92" spans="1:9" ht="15.75" thickBot="1" x14ac:dyDescent="0.3">
      <c r="A92" s="70"/>
      <c r="B92" s="85"/>
      <c r="C92" s="72"/>
      <c r="D92" s="72"/>
      <c r="E92" s="72"/>
      <c r="F92" s="72"/>
      <c r="G92" s="67"/>
    </row>
    <row r="93" spans="1:9" x14ac:dyDescent="0.25">
      <c r="A93" s="70"/>
      <c r="B93" s="94" t="s">
        <v>43</v>
      </c>
      <c r="C93" s="95"/>
      <c r="D93" s="95"/>
      <c r="E93" s="95"/>
      <c r="F93" s="96"/>
      <c r="G93" s="67"/>
    </row>
    <row r="94" spans="1:9" x14ac:dyDescent="0.25">
      <c r="A94" s="70"/>
      <c r="B94" s="97" t="s">
        <v>44</v>
      </c>
      <c r="C94" s="69"/>
      <c r="D94" s="69"/>
      <c r="E94" s="69"/>
      <c r="F94" s="98"/>
      <c r="G94" s="67"/>
    </row>
    <row r="95" spans="1:9" x14ac:dyDescent="0.25">
      <c r="A95" s="70"/>
      <c r="B95" s="97" t="s">
        <v>45</v>
      </c>
      <c r="C95" s="69"/>
      <c r="D95" s="69"/>
      <c r="E95" s="69"/>
      <c r="F95" s="98"/>
      <c r="G95" s="67"/>
    </row>
    <row r="96" spans="1:9" x14ac:dyDescent="0.25">
      <c r="A96" s="70"/>
      <c r="B96" s="97" t="s">
        <v>46</v>
      </c>
      <c r="C96" s="69"/>
      <c r="D96" s="69"/>
      <c r="E96" s="69"/>
      <c r="F96" s="98"/>
      <c r="G96" s="67"/>
    </row>
    <row r="97" spans="1:7" x14ac:dyDescent="0.25">
      <c r="A97" s="70"/>
      <c r="B97" s="97" t="s">
        <v>47</v>
      </c>
      <c r="C97" s="69"/>
      <c r="D97" s="69"/>
      <c r="E97" s="69"/>
      <c r="F97" s="98"/>
      <c r="G97" s="67"/>
    </row>
    <row r="98" spans="1:7" x14ac:dyDescent="0.25">
      <c r="A98" s="70"/>
      <c r="B98" s="97" t="s">
        <v>48</v>
      </c>
      <c r="C98" s="69"/>
      <c r="D98" s="69"/>
      <c r="E98" s="69"/>
      <c r="F98" s="98"/>
      <c r="G98" s="67"/>
    </row>
    <row r="99" spans="1:7" ht="15.75" thickBot="1" x14ac:dyDescent="0.3">
      <c r="A99" s="70"/>
      <c r="B99" s="99" t="s">
        <v>49</v>
      </c>
      <c r="C99" s="100"/>
      <c r="D99" s="100"/>
      <c r="E99" s="100"/>
      <c r="F99" s="101"/>
      <c r="G99" s="67"/>
    </row>
    <row r="100" spans="1:7" ht="15.75" thickBot="1" x14ac:dyDescent="0.3">
      <c r="A100" s="70"/>
      <c r="B100" s="92"/>
      <c r="C100" s="69"/>
      <c r="D100" s="69"/>
      <c r="E100" s="69"/>
      <c r="F100" s="69"/>
      <c r="G100" s="67"/>
    </row>
    <row r="101" spans="1:7" ht="15.75" thickBot="1" x14ac:dyDescent="0.3">
      <c r="A101" s="70"/>
      <c r="B101" s="151" t="s">
        <v>50</v>
      </c>
      <c r="C101" s="152"/>
      <c r="D101" s="153"/>
      <c r="E101" s="61"/>
      <c r="F101" s="61"/>
      <c r="G101" s="67"/>
    </row>
    <row r="102" spans="1:7" x14ac:dyDescent="0.25">
      <c r="A102" s="70"/>
      <c r="B102" s="120" t="s">
        <v>35</v>
      </c>
      <c r="C102" s="121" t="s">
        <v>51</v>
      </c>
      <c r="D102" s="122" t="s">
        <v>52</v>
      </c>
      <c r="E102" s="61"/>
      <c r="F102" s="61"/>
      <c r="G102" s="67"/>
    </row>
    <row r="103" spans="1:7" x14ac:dyDescent="0.25">
      <c r="A103" s="70"/>
      <c r="B103" s="87" t="s">
        <v>53</v>
      </c>
      <c r="C103" s="62">
        <f>G34</f>
        <v>6713304</v>
      </c>
      <c r="D103" s="88" t="e">
        <f>(C103/C109)</f>
        <v>#REF!</v>
      </c>
      <c r="E103" s="61"/>
      <c r="F103" s="61"/>
      <c r="G103" s="67"/>
    </row>
    <row r="104" spans="1:7" x14ac:dyDescent="0.25">
      <c r="A104" s="70"/>
      <c r="B104" s="87" t="s">
        <v>54</v>
      </c>
      <c r="C104" s="63">
        <v>0</v>
      </c>
      <c r="D104" s="88">
        <v>0</v>
      </c>
      <c r="E104" s="61"/>
      <c r="F104" s="61"/>
      <c r="G104" s="67"/>
    </row>
    <row r="105" spans="1:7" x14ac:dyDescent="0.25">
      <c r="A105" s="70"/>
      <c r="B105" s="87" t="s">
        <v>55</v>
      </c>
      <c r="C105" s="62">
        <f>G51</f>
        <v>704406.4</v>
      </c>
      <c r="D105" s="88" t="e">
        <f>(C105/C109)</f>
        <v>#REF!</v>
      </c>
      <c r="E105" s="61"/>
      <c r="F105" s="61"/>
      <c r="G105" s="67"/>
    </row>
    <row r="106" spans="1:7" x14ac:dyDescent="0.25">
      <c r="A106" s="70"/>
      <c r="B106" s="87" t="s">
        <v>29</v>
      </c>
      <c r="C106" s="62" t="e">
        <f>G79</f>
        <v>#REF!</v>
      </c>
      <c r="D106" s="88" t="e">
        <f>(C106/C109)</f>
        <v>#REF!</v>
      </c>
      <c r="E106" s="61"/>
      <c r="F106" s="61"/>
      <c r="G106" s="67"/>
    </row>
    <row r="107" spans="1:7" x14ac:dyDescent="0.25">
      <c r="A107" s="70"/>
      <c r="B107" s="87" t="s">
        <v>56</v>
      </c>
      <c r="C107" s="64">
        <f>G84</f>
        <v>126000</v>
      </c>
      <c r="D107" s="88" t="e">
        <f>(C107/C109)</f>
        <v>#REF!</v>
      </c>
      <c r="E107" s="66"/>
      <c r="F107" s="66"/>
      <c r="G107" s="67"/>
    </row>
    <row r="108" spans="1:7" x14ac:dyDescent="0.25">
      <c r="A108" s="70"/>
      <c r="B108" s="87" t="s">
        <v>57</v>
      </c>
      <c r="C108" s="64" t="e">
        <f>G87</f>
        <v>#REF!</v>
      </c>
      <c r="D108" s="88" t="e">
        <f>(C108/C109)</f>
        <v>#REF!</v>
      </c>
      <c r="E108" s="66"/>
      <c r="F108" s="66"/>
      <c r="G108" s="67"/>
    </row>
    <row r="109" spans="1:7" ht="15.75" thickBot="1" x14ac:dyDescent="0.3">
      <c r="A109" s="70"/>
      <c r="B109" s="89" t="s">
        <v>58</v>
      </c>
      <c r="C109" s="90" t="e">
        <f>SUM(C103:C108)</f>
        <v>#REF!</v>
      </c>
      <c r="D109" s="91" t="e">
        <f>SUM(D103:D108)</f>
        <v>#REF!</v>
      </c>
      <c r="E109" s="66"/>
      <c r="F109" s="66"/>
      <c r="G109" s="67"/>
    </row>
    <row r="110" spans="1:7" x14ac:dyDescent="0.25">
      <c r="A110" s="70"/>
      <c r="B110" s="85"/>
      <c r="C110" s="72"/>
      <c r="D110" s="72"/>
      <c r="E110" s="72"/>
      <c r="F110" s="72"/>
      <c r="G110" s="67"/>
    </row>
    <row r="111" spans="1:7" x14ac:dyDescent="0.25">
      <c r="A111" s="70"/>
      <c r="B111" s="86"/>
      <c r="C111" s="72"/>
      <c r="D111" s="72"/>
      <c r="E111" s="72"/>
      <c r="F111" s="72"/>
      <c r="G111" s="67"/>
    </row>
    <row r="112" spans="1:7" ht="15.75" thickBot="1" x14ac:dyDescent="0.3">
      <c r="A112" s="60"/>
      <c r="B112" s="154" t="s">
        <v>96</v>
      </c>
      <c r="C112" s="155"/>
      <c r="D112" s="155"/>
      <c r="E112" s="156"/>
      <c r="F112" s="65"/>
      <c r="G112" s="67"/>
    </row>
    <row r="113" spans="1:7" x14ac:dyDescent="0.25">
      <c r="A113" s="70"/>
      <c r="B113" s="103" t="s">
        <v>131</v>
      </c>
      <c r="C113" s="119">
        <v>45000</v>
      </c>
      <c r="D113" s="119">
        <f>G9</f>
        <v>50000</v>
      </c>
      <c r="E113" s="119">
        <v>65000</v>
      </c>
      <c r="F113" s="102"/>
      <c r="G113" s="68"/>
    </row>
    <row r="114" spans="1:7" ht="15.75" thickBot="1" x14ac:dyDescent="0.3">
      <c r="A114" s="70"/>
      <c r="B114" s="89" t="s">
        <v>132</v>
      </c>
      <c r="C114" s="90" t="e">
        <f>(G88/C113)</f>
        <v>#REF!</v>
      </c>
      <c r="D114" s="90" t="e">
        <f>(G88/D113)</f>
        <v>#REF!</v>
      </c>
      <c r="E114" s="104" t="e">
        <f>(G88/E113)</f>
        <v>#REF!</v>
      </c>
      <c r="F114" s="102"/>
      <c r="G114" s="68"/>
    </row>
    <row r="115" spans="1:7" x14ac:dyDescent="0.25">
      <c r="A115" s="70"/>
      <c r="B115" s="93" t="s">
        <v>59</v>
      </c>
      <c r="C115" s="69"/>
      <c r="D115" s="69"/>
      <c r="E115" s="69"/>
      <c r="F115" s="69"/>
      <c r="G115" s="69"/>
    </row>
  </sheetData>
  <mergeCells count="9">
    <mergeCell ref="B17:G17"/>
    <mergeCell ref="B101:D101"/>
    <mergeCell ref="B112:E112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6A0031B-FBCC-4ADE-AB20-422C90F40A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B7D219A-8AE9-4D3C-9EE2-E5041A51E51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5560C8-031A-4279-BCF2-0EA074D73D0A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c5dbce2d-49dc-4afe-a5b0-d7fb7a901161"/>
    <ds:schemaRef ds:uri="1030f0af-99cb-42f1-88fc-acec73331192"/>
    <ds:schemaRef ds:uri="http://www.w3.org/XML/1998/namespace"/>
    <ds:schemaRef ds:uri="http://schemas.openxmlformats.org/package/2006/metadata/core-properties"/>
    <ds:schemaRef ds:uri="http://schemas.microsoft.com/sharepoint/v3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Cebolla Guarda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Rioseco Ventura Victor Manuel</cp:lastModifiedBy>
  <dcterms:created xsi:type="dcterms:W3CDTF">2020-11-27T12:49:26Z</dcterms:created>
  <dcterms:modified xsi:type="dcterms:W3CDTF">2023-05-03T15:07:01Z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