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FELIPE\"/>
    </mc:Choice>
  </mc:AlternateContent>
  <bookViews>
    <workbookView xWindow="0" yWindow="0" windowWidth="28800" windowHeight="11475"/>
  </bookViews>
  <sheets>
    <sheet name="Cebolla Tempran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2" l="1"/>
  <c r="I21" i="2" l="1"/>
  <c r="I11" i="2"/>
  <c r="F55" i="2" l="1"/>
  <c r="F59" i="2"/>
  <c r="F66" i="2"/>
  <c r="D113" i="2" l="1"/>
  <c r="G83" i="2"/>
  <c r="G84" i="2" s="1"/>
  <c r="C107" i="2" s="1"/>
  <c r="G77" i="2"/>
  <c r="G76" i="2"/>
  <c r="G75" i="2"/>
  <c r="G74" i="2"/>
  <c r="G73" i="2"/>
  <c r="G71" i="2"/>
  <c r="G70" i="2"/>
  <c r="G69" i="2"/>
  <c r="G68" i="2"/>
  <c r="G67" i="2"/>
  <c r="G66" i="2"/>
  <c r="G64" i="2"/>
  <c r="G63" i="2"/>
  <c r="G62" i="2"/>
  <c r="G61" i="2"/>
  <c r="G60" i="2"/>
  <c r="G59" i="2"/>
  <c r="G58" i="2"/>
  <c r="G57" i="2"/>
  <c r="G55" i="2"/>
  <c r="G54" i="2"/>
  <c r="G49" i="2"/>
  <c r="G48" i="2"/>
  <c r="G47" i="2"/>
  <c r="G46" i="2"/>
  <c r="G45" i="2"/>
  <c r="G44" i="2"/>
  <c r="G43" i="2"/>
  <c r="G42" i="2"/>
  <c r="G38" i="2"/>
  <c r="G32" i="2"/>
  <c r="G31" i="2"/>
  <c r="G30" i="2"/>
  <c r="G29" i="2"/>
  <c r="G28" i="2"/>
  <c r="G27" i="2"/>
  <c r="G26" i="2"/>
  <c r="G25" i="2"/>
  <c r="G24" i="2"/>
  <c r="G23" i="2"/>
  <c r="G22" i="2"/>
  <c r="G21" i="2"/>
  <c r="G33" i="2" s="1"/>
  <c r="G12" i="2"/>
  <c r="G89" i="2" s="1"/>
  <c r="G50" i="2" l="1"/>
  <c r="C105" i="2" s="1"/>
  <c r="C103" i="2"/>
  <c r="G56" i="2"/>
  <c r="G72" i="2" l="1"/>
  <c r="G65" i="2" l="1"/>
  <c r="G79" i="2" s="1"/>
  <c r="C106" i="2" l="1"/>
  <c r="G86" i="2"/>
  <c r="G87" i="2" s="1"/>
  <c r="C108" i="2" l="1"/>
  <c r="G88" i="2"/>
  <c r="E114" i="2" l="1"/>
  <c r="C114" i="2"/>
  <c r="G90" i="2"/>
  <c r="D114" i="2"/>
  <c r="C109" i="2"/>
  <c r="D108" i="2" s="1"/>
  <c r="D107" i="2" l="1"/>
  <c r="D105" i="2"/>
  <c r="D103" i="2"/>
  <c r="D106" i="2"/>
  <c r="D109" i="2" l="1"/>
</calcChain>
</file>

<file path=xl/sharedStrings.xml><?xml version="1.0" encoding="utf-8"?>
<sst xmlns="http://schemas.openxmlformats.org/spreadsheetml/2006/main" count="225" uniqueCount="141">
  <si>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</si>
  <si>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</si>
  <si>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</si>
  <si>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</si>
  <si>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</si>
  <si>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</si>
  <si>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</si>
  <si>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</si>
  <si>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</si>
  <si>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</si>
  <si>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</si>
  <si>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</si>
  <si>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</si>
  <si>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</si>
  <si>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</si>
  <si>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</si>
  <si>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</si>
  <si>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</si>
  <si>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</si>
  <si>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</si>
  <si>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</si>
  <si>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</si>
  <si>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</si>
  <si>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</si>
  <si>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</si>
  <si>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</si>
  <si>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</si>
  <si>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</si>
  <si>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</si>
  <si>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</si>
  <si>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</si>
  <si>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</si>
  <si>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</si>
  <si>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</si>
  <si>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</si>
  <si>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</si>
  <si>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</si>
  <si>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</si>
  <si>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</si>
  <si>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</si>
  <si>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</si>
  <si>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</si>
  <si>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</si>
  <si>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</si>
  <si>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</si>
  <si>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</si>
  <si>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</si>
  <si>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</si>
  <si>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</si>
  <si>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</si>
  <si>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</si>
  <si>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</si>
  <si>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</si>
  <si>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</si>
  <si>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</si>
  <si>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</si>
  <si>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</si>
  <si>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</si>
  <si>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</si>
  <si>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</si>
  <si>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</si>
  <si>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</si>
  <si>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TEMPRANA</t>
  </si>
  <si>
    <t>PASCUINA</t>
  </si>
  <si>
    <t>MEDIO</t>
  </si>
  <si>
    <t>MERCADO INTERNO</t>
  </si>
  <si>
    <t>NO HAY</t>
  </si>
  <si>
    <t>RENDIMIENTO (unidades/has.)</t>
  </si>
  <si>
    <t>PRECIO ESPERADO ($/unidades)</t>
  </si>
  <si>
    <t>Rendimiento (unidades/hà)</t>
  </si>
  <si>
    <t>Costo unitario ($/ubidades) (*)</t>
  </si>
  <si>
    <t>ESCENARIOS COSTO UNITARIO  ($/unidades)</t>
  </si>
  <si>
    <t>Paleo acequia</t>
  </si>
  <si>
    <t>Ago-Sep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</si>
  <si>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</si>
  <si>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</si>
  <si>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</si>
  <si>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</si>
  <si>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</si>
  <si>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</si>
  <si>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Oct-Nov</t>
  </si>
  <si>
    <t>Melgadura</t>
  </si>
  <si>
    <t>Limpia cultivadora</t>
  </si>
  <si>
    <t>Riegos (3)</t>
  </si>
  <si>
    <t xml:space="preserve"> 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</si>
  <si>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</si>
  <si>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</si>
  <si>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</si>
  <si>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</si>
  <si>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</si>
  <si>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Acequiadura</t>
  </si>
  <si>
    <t>Urea</t>
  </si>
  <si>
    <t>Ago-Sep-Oct</t>
  </si>
  <si>
    <t>Sep-Dic</t>
  </si>
  <si>
    <t>Lt</t>
  </si>
  <si>
    <t>Sept</t>
  </si>
  <si>
    <t>Dic</t>
  </si>
  <si>
    <t>May- Nov</t>
  </si>
  <si>
    <t>Kg</t>
  </si>
  <si>
    <t>SEMILLAS</t>
  </si>
  <si>
    <t>FUNGICIDAS</t>
  </si>
  <si>
    <t>INSECTICIDAS</t>
  </si>
  <si>
    <t>Forum</t>
  </si>
  <si>
    <t>Consento</t>
  </si>
  <si>
    <t>Herbadox</t>
  </si>
  <si>
    <t>Prodigio</t>
  </si>
  <si>
    <t>Gladiador</t>
  </si>
  <si>
    <t>Engeo</t>
  </si>
  <si>
    <t>Orthene</t>
  </si>
  <si>
    <t>Fosfato monoamónico</t>
  </si>
  <si>
    <t>Nitrato potasio</t>
  </si>
  <si>
    <t>BIOESTIMULANTES</t>
  </si>
  <si>
    <t>Kelpak</t>
  </si>
  <si>
    <t>ADHERENTES</t>
  </si>
  <si>
    <t>Silwet</t>
  </si>
  <si>
    <t>Jun-Ago</t>
  </si>
  <si>
    <t>Mar</t>
  </si>
  <si>
    <t>Jun-Oct</t>
  </si>
  <si>
    <t>Abr-Oct</t>
  </si>
  <si>
    <t>Jun</t>
  </si>
  <si>
    <t>Jun-Jul</t>
  </si>
  <si>
    <t>Abr- Jun - Jul</t>
  </si>
  <si>
    <t>Jul</t>
  </si>
  <si>
    <t>Jun-Dic</t>
  </si>
  <si>
    <t>Ridomil Gold MZ</t>
  </si>
  <si>
    <t>Manzate</t>
  </si>
  <si>
    <t>Tango</t>
  </si>
  <si>
    <t>Minecto Pro</t>
  </si>
  <si>
    <t>Centurión</t>
  </si>
  <si>
    <t xml:space="preserve">u </t>
  </si>
  <si>
    <t>Ago-Dic</t>
  </si>
  <si>
    <t xml:space="preserve">Agua de pozo comunitario </t>
  </si>
  <si>
    <t>Nov- Ene</t>
  </si>
  <si>
    <t>Nov-Dic-Ene</t>
  </si>
  <si>
    <t xml:space="preserve">Jun </t>
  </si>
  <si>
    <t>Jul-Nov</t>
  </si>
  <si>
    <t xml:space="preserve">May </t>
  </si>
  <si>
    <t>May</t>
  </si>
  <si>
    <t>VALPARAISO</t>
  </si>
  <si>
    <t>SAN FELIPE</t>
  </si>
  <si>
    <t>LLAY-LLAY/ PANQUEHUE/CATEMU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</si>
</sst>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#,##0.000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</font>
    <font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1"/>
    <xf numFmtId="167" fontId="18" fillId="0" borderId="21" applyFont="0" applyFill="0" applyBorder="0" applyAlignment="0" applyProtection="0"/>
  </cellStyleXfs>
  <cellXfs count="18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1" xfId="0" applyFont="1" applyFill="1" applyBorder="1" applyAlignment="1"/>
    <xf numFmtId="49" fontId="12" fillId="7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7" borderId="33" xfId="0" applyNumberFormat="1" applyFont="1" applyFill="1" applyBorder="1" applyAlignment="1">
      <alignment vertical="center"/>
    </xf>
    <xf numFmtId="49" fontId="14" fillId="7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7" borderId="37" xfId="0" applyNumberFormat="1" applyFont="1" applyFill="1" applyBorder="1" applyAlignment="1">
      <alignment vertical="center"/>
    </xf>
    <xf numFmtId="166" fontId="12" fillId="7" borderId="38" xfId="0" applyNumberFormat="1" applyFont="1" applyFill="1" applyBorder="1" applyAlignment="1">
      <alignment vertical="center"/>
    </xf>
    <xf numFmtId="9" fontId="12" fillId="7" borderId="39" xfId="0" applyNumberFormat="1" applyFont="1" applyFill="1" applyBorder="1" applyAlignment="1">
      <alignment vertical="center"/>
    </xf>
    <xf numFmtId="0" fontId="14" fillId="8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6" borderId="21" xfId="0" applyFont="1" applyFill="1" applyBorder="1" applyAlignment="1">
      <alignment vertical="center"/>
    </xf>
    <xf numFmtId="49" fontId="12" fillId="7" borderId="51" xfId="0" applyNumberFormat="1" applyFont="1" applyFill="1" applyBorder="1" applyAlignment="1">
      <alignment vertical="center"/>
    </xf>
    <xf numFmtId="166" fontId="12" fillId="7" borderId="39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12" fillId="7" borderId="52" xfId="0" applyNumberFormat="1" applyFont="1" applyFill="1" applyBorder="1" applyAlignment="1">
      <alignment vertical="center"/>
    </xf>
    <xf numFmtId="3" fontId="12" fillId="7" borderId="53" xfId="0" applyNumberFormat="1" applyFont="1" applyFill="1" applyBorder="1" applyAlignment="1">
      <alignment vertical="center"/>
    </xf>
    <xf numFmtId="165" fontId="1" fillId="5" borderId="3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vertical="center"/>
    </xf>
    <xf numFmtId="0" fontId="2" fillId="2" borderId="61" xfId="0" applyFont="1" applyFill="1" applyBorder="1" applyAlignment="1"/>
    <xf numFmtId="0" fontId="2" fillId="2" borderId="62" xfId="0" applyFont="1" applyFill="1" applyBorder="1" applyAlignment="1"/>
    <xf numFmtId="3" fontId="2" fillId="2" borderId="62" xfId="0" applyNumberFormat="1" applyFont="1" applyFill="1" applyBorder="1" applyAlignment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left"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49" fontId="7" fillId="3" borderId="57" xfId="0" applyNumberFormat="1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3" fontId="7" fillId="3" borderId="57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8" fillId="3" borderId="20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17" fontId="19" fillId="0" borderId="63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49" fontId="21" fillId="2" borderId="64" xfId="0" applyNumberFormat="1" applyFont="1" applyFill="1" applyBorder="1" applyAlignment="1">
      <alignment horizontal="left"/>
    </xf>
    <xf numFmtId="49" fontId="21" fillId="2" borderId="64" xfId="0" applyNumberFormat="1" applyFont="1" applyFill="1" applyBorder="1" applyAlignment="1">
      <alignment horizontal="center"/>
    </xf>
    <xf numFmtId="0" fontId="21" fillId="2" borderId="64" xfId="0" applyNumberFormat="1" applyFont="1" applyFill="1" applyBorder="1" applyAlignment="1">
      <alignment horizontal="center"/>
    </xf>
    <xf numFmtId="3" fontId="21" fillId="2" borderId="64" xfId="0" applyNumberFormat="1" applyFont="1" applyFill="1" applyBorder="1" applyAlignment="1">
      <alignment horizontal="center"/>
    </xf>
    <xf numFmtId="3" fontId="21" fillId="2" borderId="21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/>
    </xf>
    <xf numFmtId="49" fontId="23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left"/>
    </xf>
    <xf numFmtId="49" fontId="23" fillId="2" borderId="19" xfId="0" applyNumberFormat="1" applyFont="1" applyFill="1" applyBorder="1" applyAlignment="1">
      <alignment horizontal="left"/>
    </xf>
    <xf numFmtId="49" fontId="23" fillId="2" borderId="19" xfId="0" applyNumberFormat="1" applyFont="1" applyFill="1" applyBorder="1" applyAlignment="1">
      <alignment horizontal="center"/>
    </xf>
    <xf numFmtId="0" fontId="23" fillId="2" borderId="19" xfId="0" applyNumberFormat="1" applyFont="1" applyFill="1" applyBorder="1" applyAlignment="1">
      <alignment horizontal="center"/>
    </xf>
    <xf numFmtId="49" fontId="22" fillId="2" borderId="19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0" fontId="20" fillId="0" borderId="57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49" fontId="4" fillId="0" borderId="57" xfId="0" applyNumberFormat="1" applyFont="1" applyFill="1" applyBorder="1" applyAlignment="1">
      <alignment horizontal="left" wrapText="1"/>
    </xf>
    <xf numFmtId="49" fontId="4" fillId="0" borderId="57" xfId="0" applyNumberFormat="1" applyFont="1" applyFill="1" applyBorder="1" applyAlignment="1">
      <alignment horizontal="center" wrapText="1"/>
    </xf>
    <xf numFmtId="0" fontId="4" fillId="0" borderId="57" xfId="0" applyNumberFormat="1" applyFont="1" applyFill="1" applyBorder="1" applyAlignment="1">
      <alignment horizontal="center" wrapText="1"/>
    </xf>
    <xf numFmtId="3" fontId="4" fillId="0" borderId="57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40" xfId="0" applyNumberFormat="1" applyFont="1" applyFill="1" applyBorder="1" applyAlignment="1">
      <alignment vertical="center"/>
    </xf>
    <xf numFmtId="0" fontId="12" fillId="8" borderId="41" xfId="0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24" fillId="0" borderId="0" xfId="0" applyNumberFormat="1" applyFont="1" applyAlignment="1"/>
    <xf numFmtId="168" fontId="25" fillId="2" borderId="57" xfId="0" applyNumberFormat="1" applyFont="1" applyFill="1" applyBorder="1" applyAlignment="1">
      <alignment horizontal="center"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6</xdr:col>
      <xdr:colOff>670560</xdr:colOff>
      <xdr:row>7</xdr:row>
      <xdr:rowOff>75899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641223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5"/>
  <sheetViews>
    <sheetView tabSelected="1" zoomScale="110" zoomScaleNormal="110" workbookViewId="0">
      <selection activeCell="K16" sqref="K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42578125" style="1" customWidth="1"/>
    <col min="4" max="4" width="8.5703125" style="1" customWidth="1"/>
    <col min="5" max="5" width="11.7109375" style="1" customWidth="1"/>
    <col min="6" max="6" width="14.85546875" style="1" customWidth="1"/>
    <col min="7" max="7" width="15.140625" style="1" customWidth="1"/>
    <col min="8" max="8" width="10.85546875" style="1" customWidth="1"/>
    <col min="9" max="9" width="10.85546875" style="181" customWidth="1"/>
    <col min="10" max="250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  <c r="J2" s="155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62</v>
      </c>
      <c r="D9" s="8"/>
      <c r="E9" s="175" t="s">
        <v>67</v>
      </c>
      <c r="F9" s="176"/>
      <c r="G9" s="134">
        <v>200000</v>
      </c>
    </row>
    <row r="10" spans="1:10" ht="38.25" customHeight="1" x14ac:dyDescent="0.25">
      <c r="A10" s="5"/>
      <c r="B10" s="9" t="s">
        <v>1</v>
      </c>
      <c r="C10" s="129" t="s">
        <v>63</v>
      </c>
      <c r="D10" s="10"/>
      <c r="E10" s="177" t="s">
        <v>2</v>
      </c>
      <c r="F10" s="178"/>
      <c r="G10" s="129" t="s">
        <v>132</v>
      </c>
    </row>
    <row r="11" spans="1:10" ht="12.75" customHeight="1" x14ac:dyDescent="0.25">
      <c r="A11" s="5"/>
      <c r="B11" s="9" t="s">
        <v>3</v>
      </c>
      <c r="C11" s="11" t="s">
        <v>64</v>
      </c>
      <c r="D11" s="10"/>
      <c r="E11" s="179" t="s">
        <v>68</v>
      </c>
      <c r="F11" s="180"/>
      <c r="G11" s="13">
        <v>78</v>
      </c>
      <c r="I11" s="181">
        <f>70*0.12+G11</f>
        <v>86.4</v>
      </c>
    </row>
    <row r="12" spans="1:10" ht="17.45" customHeight="1" x14ac:dyDescent="0.25">
      <c r="A12" s="5"/>
      <c r="B12" s="9" t="s">
        <v>4</v>
      </c>
      <c r="C12" s="12" t="s">
        <v>138</v>
      </c>
      <c r="D12" s="10"/>
      <c r="E12" s="156" t="s">
        <v>5</v>
      </c>
      <c r="F12" s="157"/>
      <c r="G12" s="13">
        <f>G9*G11</f>
        <v>15600000</v>
      </c>
    </row>
    <row r="13" spans="1:10" ht="11.25" customHeight="1" x14ac:dyDescent="0.25">
      <c r="A13" s="5"/>
      <c r="B13" s="9" t="s">
        <v>6</v>
      </c>
      <c r="C13" s="11" t="s">
        <v>139</v>
      </c>
      <c r="D13" s="10"/>
      <c r="E13" s="179" t="s">
        <v>7</v>
      </c>
      <c r="F13" s="180"/>
      <c r="G13" s="11" t="s">
        <v>65</v>
      </c>
    </row>
    <row r="14" spans="1:10" ht="13.5" customHeight="1" x14ac:dyDescent="0.25">
      <c r="A14" s="5"/>
      <c r="B14" s="9" t="s">
        <v>8</v>
      </c>
      <c r="C14" s="136" t="s">
        <v>140</v>
      </c>
      <c r="D14" s="10"/>
      <c r="E14" s="179" t="s">
        <v>9</v>
      </c>
      <c r="F14" s="180"/>
      <c r="G14" s="11" t="s">
        <v>133</v>
      </c>
    </row>
    <row r="15" spans="1:10" ht="15" customHeight="1" x14ac:dyDescent="0.25">
      <c r="A15" s="5"/>
      <c r="B15" s="9" t="s">
        <v>10</v>
      </c>
      <c r="C15" s="135">
        <v>44713</v>
      </c>
      <c r="D15" s="10"/>
      <c r="E15" s="166" t="s">
        <v>11</v>
      </c>
      <c r="F15" s="167"/>
      <c r="G15" s="12" t="s">
        <v>66</v>
      </c>
    </row>
    <row r="16" spans="1:10" ht="12" customHeight="1" x14ac:dyDescent="0.25">
      <c r="A16" s="2"/>
      <c r="B16" s="14"/>
      <c r="C16" s="15"/>
      <c r="D16" s="16"/>
      <c r="E16" s="17"/>
      <c r="F16" s="17"/>
      <c r="G16" s="18"/>
    </row>
    <row r="17" spans="1:9" ht="12" customHeight="1" x14ac:dyDescent="0.25">
      <c r="A17" s="19"/>
      <c r="B17" s="168" t="s">
        <v>12</v>
      </c>
      <c r="C17" s="169"/>
      <c r="D17" s="169"/>
      <c r="E17" s="169"/>
      <c r="F17" s="169"/>
      <c r="G17" s="169"/>
    </row>
    <row r="18" spans="1:9" ht="12" customHeight="1" x14ac:dyDescent="0.25">
      <c r="A18" s="2"/>
      <c r="B18" s="20"/>
      <c r="C18" s="21"/>
      <c r="D18" s="21"/>
      <c r="E18" s="21"/>
      <c r="F18" s="22"/>
      <c r="G18" s="22"/>
    </row>
    <row r="19" spans="1:9" ht="12" customHeight="1" x14ac:dyDescent="0.25">
      <c r="A19" s="5"/>
      <c r="B19" s="23" t="s">
        <v>13</v>
      </c>
      <c r="C19" s="24"/>
      <c r="D19" s="25"/>
      <c r="E19" s="25"/>
      <c r="F19" s="25"/>
      <c r="G19" s="25"/>
    </row>
    <row r="20" spans="1:9" ht="32.25" customHeight="1" x14ac:dyDescent="0.25">
      <c r="A20" s="19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9" ht="12.75" customHeight="1" x14ac:dyDescent="0.25">
      <c r="A21" s="19"/>
      <c r="B21" s="154" t="s">
        <v>72</v>
      </c>
      <c r="C21" s="27" t="s">
        <v>20</v>
      </c>
      <c r="D21" s="106">
        <v>1</v>
      </c>
      <c r="E21" s="27" t="s">
        <v>120</v>
      </c>
      <c r="F21" s="107">
        <v>31200</v>
      </c>
      <c r="G21" s="107">
        <f>D21*F21</f>
        <v>31200</v>
      </c>
      <c r="I21" s="181">
        <f>F21*0.2+F21</f>
        <v>37440</v>
      </c>
    </row>
    <row r="22" spans="1:9" ht="12.75" customHeight="1" x14ac:dyDescent="0.25">
      <c r="A22" s="19"/>
      <c r="B22" s="154" t="s">
        <v>74</v>
      </c>
      <c r="C22" s="27" t="s">
        <v>20</v>
      </c>
      <c r="D22" s="106">
        <v>3</v>
      </c>
      <c r="E22" s="27" t="s">
        <v>73</v>
      </c>
      <c r="F22" s="107">
        <v>31200</v>
      </c>
      <c r="G22" s="107">
        <f t="shared" ref="G22:G32" si="0">D22*F22</f>
        <v>93600</v>
      </c>
    </row>
    <row r="23" spans="1:9" ht="12.75" customHeight="1" x14ac:dyDescent="0.25">
      <c r="A23" s="19"/>
      <c r="B23" s="158" t="s">
        <v>75</v>
      </c>
      <c r="C23" s="159" t="s">
        <v>20</v>
      </c>
      <c r="D23" s="160">
        <v>36</v>
      </c>
      <c r="E23" s="159" t="s">
        <v>134</v>
      </c>
      <c r="F23" s="161">
        <v>31200</v>
      </c>
      <c r="G23" s="161">
        <f t="shared" si="0"/>
        <v>1123200</v>
      </c>
    </row>
    <row r="24" spans="1:9" ht="12.75" customHeight="1" x14ac:dyDescent="0.25">
      <c r="A24" s="19"/>
      <c r="B24" s="154" t="s">
        <v>76</v>
      </c>
      <c r="C24" s="27" t="s">
        <v>20</v>
      </c>
      <c r="D24" s="106">
        <v>3</v>
      </c>
      <c r="E24" s="27" t="s">
        <v>73</v>
      </c>
      <c r="F24" s="107">
        <v>31200</v>
      </c>
      <c r="G24" s="107">
        <f t="shared" si="0"/>
        <v>93600</v>
      </c>
    </row>
    <row r="25" spans="1:9" ht="12.75" customHeight="1" x14ac:dyDescent="0.25">
      <c r="A25" s="19"/>
      <c r="B25" s="154" t="s">
        <v>77</v>
      </c>
      <c r="C25" s="27" t="s">
        <v>20</v>
      </c>
      <c r="D25" s="106">
        <v>1</v>
      </c>
      <c r="E25" s="27" t="s">
        <v>73</v>
      </c>
      <c r="F25" s="107">
        <v>31200</v>
      </c>
      <c r="G25" s="107">
        <f t="shared" si="0"/>
        <v>31200</v>
      </c>
    </row>
    <row r="26" spans="1:9" ht="12.75" customHeight="1" x14ac:dyDescent="0.25">
      <c r="A26" s="19"/>
      <c r="B26" s="158" t="s">
        <v>78</v>
      </c>
      <c r="C26" s="159" t="s">
        <v>20</v>
      </c>
      <c r="D26" s="160">
        <v>18</v>
      </c>
      <c r="E26" s="159" t="s">
        <v>73</v>
      </c>
      <c r="F26" s="161">
        <v>31200</v>
      </c>
      <c r="G26" s="161">
        <f t="shared" si="0"/>
        <v>561600</v>
      </c>
    </row>
    <row r="27" spans="1:9" ht="12.75" customHeight="1" x14ac:dyDescent="0.25">
      <c r="A27" s="19"/>
      <c r="B27" s="154" t="s">
        <v>77</v>
      </c>
      <c r="C27" s="27" t="s">
        <v>20</v>
      </c>
      <c r="D27" s="106">
        <v>1</v>
      </c>
      <c r="E27" s="27" t="s">
        <v>73</v>
      </c>
      <c r="F27" s="107">
        <v>31200</v>
      </c>
      <c r="G27" s="107">
        <f t="shared" si="0"/>
        <v>31200</v>
      </c>
    </row>
    <row r="28" spans="1:9" ht="12.75" customHeight="1" x14ac:dyDescent="0.25">
      <c r="A28" s="19"/>
      <c r="B28" s="154" t="s">
        <v>79</v>
      </c>
      <c r="C28" s="27" t="s">
        <v>20</v>
      </c>
      <c r="D28" s="106">
        <v>4</v>
      </c>
      <c r="E28" s="27" t="s">
        <v>135</v>
      </c>
      <c r="F28" s="107">
        <v>31200</v>
      </c>
      <c r="G28" s="107">
        <f t="shared" si="0"/>
        <v>124800</v>
      </c>
    </row>
    <row r="29" spans="1:9" ht="12.75" customHeight="1" x14ac:dyDescent="0.25">
      <c r="A29" s="19"/>
      <c r="B29" s="154" t="s">
        <v>76</v>
      </c>
      <c r="C29" s="27" t="s">
        <v>20</v>
      </c>
      <c r="D29" s="106">
        <v>3</v>
      </c>
      <c r="E29" s="27" t="s">
        <v>80</v>
      </c>
      <c r="F29" s="107">
        <v>31200</v>
      </c>
      <c r="G29" s="107">
        <f t="shared" si="0"/>
        <v>93600</v>
      </c>
    </row>
    <row r="30" spans="1:9" ht="12.75" customHeight="1" x14ac:dyDescent="0.25">
      <c r="A30" s="19"/>
      <c r="B30" s="154" t="s">
        <v>81</v>
      </c>
      <c r="C30" s="27" t="s">
        <v>20</v>
      </c>
      <c r="D30" s="106">
        <v>0.2</v>
      </c>
      <c r="E30" s="27" t="s">
        <v>95</v>
      </c>
      <c r="F30" s="107">
        <v>31200</v>
      </c>
      <c r="G30" s="107">
        <f t="shared" si="0"/>
        <v>6240</v>
      </c>
    </row>
    <row r="31" spans="1:9" ht="12.75" customHeight="1" x14ac:dyDescent="0.25">
      <c r="A31" s="19"/>
      <c r="B31" s="154" t="s">
        <v>82</v>
      </c>
      <c r="C31" s="27" t="s">
        <v>20</v>
      </c>
      <c r="D31" s="106">
        <v>2</v>
      </c>
      <c r="E31" s="27" t="s">
        <v>95</v>
      </c>
      <c r="F31" s="107">
        <v>31200</v>
      </c>
      <c r="G31" s="107">
        <f t="shared" si="0"/>
        <v>62400</v>
      </c>
    </row>
    <row r="32" spans="1:9" ht="12.75" customHeight="1" x14ac:dyDescent="0.25">
      <c r="A32" s="19"/>
      <c r="B32" s="154" t="s">
        <v>83</v>
      </c>
      <c r="C32" s="27" t="s">
        <v>20</v>
      </c>
      <c r="D32" s="106">
        <v>3</v>
      </c>
      <c r="E32" s="27" t="s">
        <v>96</v>
      </c>
      <c r="F32" s="107">
        <v>31200</v>
      </c>
      <c r="G32" s="107">
        <f t="shared" si="0"/>
        <v>93600</v>
      </c>
    </row>
    <row r="33" spans="1:9" ht="12.75" customHeight="1" x14ac:dyDescent="0.25">
      <c r="A33" s="19"/>
      <c r="B33" s="28" t="s">
        <v>21</v>
      </c>
      <c r="C33" s="29"/>
      <c r="D33" s="29"/>
      <c r="E33" s="29"/>
      <c r="F33" s="29"/>
      <c r="G33" s="108">
        <f>SUM(G21:G32)</f>
        <v>2346240</v>
      </c>
    </row>
    <row r="34" spans="1:9" ht="12" customHeight="1" x14ac:dyDescent="0.25">
      <c r="A34" s="2"/>
      <c r="B34" s="20"/>
      <c r="C34" s="22"/>
      <c r="D34" s="22"/>
      <c r="E34" s="22"/>
      <c r="F34" s="30"/>
      <c r="G34" s="30"/>
    </row>
    <row r="35" spans="1:9" ht="12" customHeight="1" x14ac:dyDescent="0.25">
      <c r="A35" s="5"/>
      <c r="B35" s="31" t="s">
        <v>22</v>
      </c>
      <c r="C35" s="32"/>
      <c r="D35" s="33"/>
      <c r="E35" s="33"/>
      <c r="F35" s="34"/>
      <c r="G35" s="34"/>
    </row>
    <row r="36" spans="1:9" ht="24" customHeight="1" x14ac:dyDescent="0.25">
      <c r="A36" s="5"/>
      <c r="B36" s="35" t="s">
        <v>14</v>
      </c>
      <c r="C36" s="36" t="s">
        <v>15</v>
      </c>
      <c r="D36" s="36" t="s">
        <v>16</v>
      </c>
      <c r="E36" s="35" t="s">
        <v>17</v>
      </c>
      <c r="F36" s="36" t="s">
        <v>18</v>
      </c>
      <c r="G36" s="35" t="s">
        <v>19</v>
      </c>
    </row>
    <row r="37" spans="1:9" ht="12" customHeight="1" x14ac:dyDescent="0.25">
      <c r="A37" s="5"/>
      <c r="B37" s="37" t="s">
        <v>84</v>
      </c>
      <c r="C37" s="38" t="s">
        <v>84</v>
      </c>
      <c r="D37" s="38" t="s">
        <v>84</v>
      </c>
      <c r="E37" s="38" t="s">
        <v>84</v>
      </c>
      <c r="F37" s="102" t="s">
        <v>84</v>
      </c>
      <c r="G37" s="109">
        <v>0</v>
      </c>
    </row>
    <row r="38" spans="1:9" ht="12" customHeight="1" x14ac:dyDescent="0.25">
      <c r="A38" s="5"/>
      <c r="B38" s="39" t="s">
        <v>23</v>
      </c>
      <c r="C38" s="40"/>
      <c r="D38" s="40"/>
      <c r="E38" s="40"/>
      <c r="F38" s="41"/>
      <c r="G38" s="110">
        <f>SUM(G37)</f>
        <v>0</v>
      </c>
    </row>
    <row r="39" spans="1:9" ht="12" customHeight="1" x14ac:dyDescent="0.25">
      <c r="A39" s="2"/>
      <c r="B39" s="42"/>
      <c r="C39" s="43"/>
      <c r="D39" s="43"/>
      <c r="E39" s="43"/>
      <c r="F39" s="44"/>
      <c r="G39" s="44"/>
    </row>
    <row r="40" spans="1:9" ht="12" customHeight="1" x14ac:dyDescent="0.25">
      <c r="A40" s="5"/>
      <c r="B40" s="111" t="s">
        <v>24</v>
      </c>
      <c r="C40" s="112"/>
      <c r="D40" s="113"/>
      <c r="E40" s="113"/>
      <c r="F40" s="114"/>
      <c r="G40" s="114"/>
    </row>
    <row r="41" spans="1:9" ht="24" customHeight="1" x14ac:dyDescent="0.25">
      <c r="A41" s="65"/>
      <c r="B41" s="118" t="s">
        <v>14</v>
      </c>
      <c r="C41" s="118" t="s">
        <v>15</v>
      </c>
      <c r="D41" s="118" t="s">
        <v>16</v>
      </c>
      <c r="E41" s="118" t="s">
        <v>17</v>
      </c>
      <c r="F41" s="119" t="s">
        <v>18</v>
      </c>
      <c r="G41" s="118" t="s">
        <v>19</v>
      </c>
    </row>
    <row r="42" spans="1:9" ht="12.75" customHeight="1" x14ac:dyDescent="0.25">
      <c r="A42" s="65"/>
      <c r="B42" s="120" t="s">
        <v>26</v>
      </c>
      <c r="C42" s="121" t="s">
        <v>25</v>
      </c>
      <c r="D42" s="122">
        <v>0.4</v>
      </c>
      <c r="E42" s="121" t="s">
        <v>136</v>
      </c>
      <c r="F42" s="123">
        <v>432000</v>
      </c>
      <c r="G42" s="123">
        <f>D42*F42</f>
        <v>172800</v>
      </c>
      <c r="I42" s="182">
        <v>1.0449999999999999</v>
      </c>
    </row>
    <row r="43" spans="1:9" ht="12.75" customHeight="1" x14ac:dyDescent="0.25">
      <c r="A43" s="65"/>
      <c r="B43" s="120" t="s">
        <v>85</v>
      </c>
      <c r="C43" s="121" t="s">
        <v>25</v>
      </c>
      <c r="D43" s="122">
        <v>1</v>
      </c>
      <c r="E43" s="121" t="s">
        <v>115</v>
      </c>
      <c r="F43" s="123">
        <v>108000</v>
      </c>
      <c r="G43" s="123">
        <f t="shared" ref="G43:G49" si="1">D43*F43</f>
        <v>108000</v>
      </c>
    </row>
    <row r="44" spans="1:9" ht="12.75" customHeight="1" x14ac:dyDescent="0.25">
      <c r="A44" s="65"/>
      <c r="B44" s="120" t="s">
        <v>86</v>
      </c>
      <c r="C44" s="121" t="s">
        <v>25</v>
      </c>
      <c r="D44" s="122">
        <v>1</v>
      </c>
      <c r="E44" s="121" t="s">
        <v>115</v>
      </c>
      <c r="F44" s="123">
        <v>108000</v>
      </c>
      <c r="G44" s="123">
        <f t="shared" si="1"/>
        <v>108000</v>
      </c>
    </row>
    <row r="45" spans="1:9" ht="12.75" customHeight="1" x14ac:dyDescent="0.25">
      <c r="A45" s="65"/>
      <c r="B45" s="120" t="s">
        <v>87</v>
      </c>
      <c r="C45" s="121" t="s">
        <v>25</v>
      </c>
      <c r="D45" s="122">
        <v>0.5</v>
      </c>
      <c r="E45" s="121" t="s">
        <v>134</v>
      </c>
      <c r="F45" s="123">
        <v>216000</v>
      </c>
      <c r="G45" s="123">
        <f t="shared" si="1"/>
        <v>108000</v>
      </c>
    </row>
    <row r="46" spans="1:9" ht="12.75" customHeight="1" x14ac:dyDescent="0.25">
      <c r="A46" s="65"/>
      <c r="B46" s="162" t="s">
        <v>88</v>
      </c>
      <c r="C46" s="163" t="s">
        <v>25</v>
      </c>
      <c r="D46" s="164">
        <v>1.5</v>
      </c>
      <c r="E46" s="163" t="s">
        <v>97</v>
      </c>
      <c r="F46" s="123">
        <v>216000</v>
      </c>
      <c r="G46" s="165">
        <f t="shared" si="1"/>
        <v>324000</v>
      </c>
    </row>
    <row r="47" spans="1:9" ht="12.75" customHeight="1" x14ac:dyDescent="0.25">
      <c r="A47" s="65"/>
      <c r="B47" s="120" t="s">
        <v>87</v>
      </c>
      <c r="C47" s="121" t="s">
        <v>25</v>
      </c>
      <c r="D47" s="122">
        <v>0.4</v>
      </c>
      <c r="E47" s="121" t="s">
        <v>137</v>
      </c>
      <c r="F47" s="123">
        <v>216000</v>
      </c>
      <c r="G47" s="123">
        <f t="shared" si="1"/>
        <v>86400</v>
      </c>
    </row>
    <row r="48" spans="1:9" ht="15" x14ac:dyDescent="0.25">
      <c r="A48" s="65"/>
      <c r="B48" s="120" t="s">
        <v>89</v>
      </c>
      <c r="C48" s="121" t="s">
        <v>25</v>
      </c>
      <c r="D48" s="122">
        <v>0.2</v>
      </c>
      <c r="E48" s="121" t="s">
        <v>122</v>
      </c>
      <c r="F48" s="123">
        <v>252000</v>
      </c>
      <c r="G48" s="123">
        <f t="shared" si="1"/>
        <v>50400</v>
      </c>
    </row>
    <row r="49" spans="1:7" ht="15" x14ac:dyDescent="0.25">
      <c r="A49" s="65"/>
      <c r="B49" s="120" t="s">
        <v>90</v>
      </c>
      <c r="C49" s="121" t="s">
        <v>25</v>
      </c>
      <c r="D49" s="122">
        <v>0.2</v>
      </c>
      <c r="E49" s="121" t="s">
        <v>73</v>
      </c>
      <c r="F49" s="123">
        <v>144000</v>
      </c>
      <c r="G49" s="123">
        <f t="shared" si="1"/>
        <v>28800</v>
      </c>
    </row>
    <row r="50" spans="1:7" ht="12.75" customHeight="1" x14ac:dyDescent="0.25">
      <c r="A50" s="65"/>
      <c r="B50" s="124" t="s">
        <v>27</v>
      </c>
      <c r="C50" s="125"/>
      <c r="D50" s="125"/>
      <c r="E50" s="125"/>
      <c r="F50" s="125"/>
      <c r="G50" s="126">
        <f>G42+G43+G44+G45+G46+G47+G48+G49</f>
        <v>986400</v>
      </c>
    </row>
    <row r="51" spans="1:7" ht="12" customHeight="1" x14ac:dyDescent="0.25">
      <c r="A51" s="2"/>
      <c r="B51" s="115"/>
      <c r="C51" s="116"/>
      <c r="D51" s="116"/>
      <c r="E51" s="116"/>
      <c r="F51" s="117"/>
      <c r="G51" s="117"/>
    </row>
    <row r="52" spans="1:7" ht="12" customHeight="1" x14ac:dyDescent="0.25">
      <c r="A52" s="5"/>
      <c r="B52" s="31" t="s">
        <v>28</v>
      </c>
      <c r="C52" s="32"/>
      <c r="D52" s="33"/>
      <c r="E52" s="33"/>
      <c r="F52" s="34"/>
      <c r="G52" s="34"/>
    </row>
    <row r="53" spans="1:7" ht="24" customHeight="1" x14ac:dyDescent="0.25">
      <c r="A53" s="5"/>
      <c r="B53" s="46" t="s">
        <v>29</v>
      </c>
      <c r="C53" s="46" t="s">
        <v>30</v>
      </c>
      <c r="D53" s="46" t="s">
        <v>31</v>
      </c>
      <c r="E53" s="46" t="s">
        <v>17</v>
      </c>
      <c r="F53" s="46" t="s">
        <v>18</v>
      </c>
      <c r="G53" s="46" t="s">
        <v>19</v>
      </c>
    </row>
    <row r="54" spans="1:7" ht="12.75" customHeight="1" x14ac:dyDescent="0.25">
      <c r="A54" s="19"/>
      <c r="B54" s="142" t="s">
        <v>99</v>
      </c>
      <c r="C54" s="143" t="s">
        <v>98</v>
      </c>
      <c r="D54" s="144">
        <v>2</v>
      </c>
      <c r="E54" s="145" t="s">
        <v>116</v>
      </c>
      <c r="F54" s="144" t="e">
        <f>#REF!*'Cebolla Temprana'!$I$42</f>
        <v>#REF!</v>
      </c>
      <c r="G54" s="144" t="e">
        <f>D54*F54</f>
        <v>#REF!</v>
      </c>
    </row>
    <row r="55" spans="1:7" ht="12.75" customHeight="1" x14ac:dyDescent="0.25">
      <c r="A55" s="19"/>
      <c r="B55" s="146" t="s">
        <v>32</v>
      </c>
      <c r="C55" s="147"/>
      <c r="D55" s="148"/>
      <c r="E55" s="147"/>
      <c r="F55" s="144" t="e">
        <f>#REF!*'Cebolla Temprana'!$I$42</f>
        <v>#REF!</v>
      </c>
      <c r="G55" s="144" t="e">
        <f t="shared" ref="G55:G77" si="2">D55*F55</f>
        <v>#REF!</v>
      </c>
    </row>
    <row r="56" spans="1:7" ht="12.75" customHeight="1" x14ac:dyDescent="0.25">
      <c r="A56" s="19"/>
      <c r="B56" s="149" t="s">
        <v>91</v>
      </c>
      <c r="C56" s="145" t="s">
        <v>33</v>
      </c>
      <c r="D56" s="145">
        <v>300</v>
      </c>
      <c r="E56" s="145" t="s">
        <v>95</v>
      </c>
      <c r="F56" s="144">
        <v>1430</v>
      </c>
      <c r="G56" s="144">
        <f t="shared" si="2"/>
        <v>429000</v>
      </c>
    </row>
    <row r="57" spans="1:7" ht="12.75" customHeight="1" x14ac:dyDescent="0.25">
      <c r="A57" s="19"/>
      <c r="B57" s="149" t="s">
        <v>109</v>
      </c>
      <c r="C57" s="147" t="s">
        <v>33</v>
      </c>
      <c r="D57" s="148">
        <v>400</v>
      </c>
      <c r="E57" s="147" t="s">
        <v>115</v>
      </c>
      <c r="F57" s="144">
        <v>1646</v>
      </c>
      <c r="G57" s="144">
        <f t="shared" si="2"/>
        <v>658400</v>
      </c>
    </row>
    <row r="58" spans="1:7" ht="12.75" customHeight="1" x14ac:dyDescent="0.25">
      <c r="A58" s="19"/>
      <c r="B58" s="149" t="s">
        <v>110</v>
      </c>
      <c r="C58" s="147" t="s">
        <v>33</v>
      </c>
      <c r="D58" s="148">
        <v>300</v>
      </c>
      <c r="E58" s="147" t="s">
        <v>92</v>
      </c>
      <c r="F58" s="144">
        <v>1953</v>
      </c>
      <c r="G58" s="144">
        <f t="shared" si="2"/>
        <v>585900</v>
      </c>
    </row>
    <row r="59" spans="1:7" ht="12.75" customHeight="1" x14ac:dyDescent="0.25">
      <c r="A59" s="19"/>
      <c r="B59" s="146" t="s">
        <v>111</v>
      </c>
      <c r="C59" s="147"/>
      <c r="D59" s="148"/>
      <c r="E59" s="147"/>
      <c r="F59" s="144" t="e">
        <f>#REF!*'Cebolla Temprana'!$I$42</f>
        <v>#REF!</v>
      </c>
      <c r="G59" s="144" t="e">
        <f t="shared" si="2"/>
        <v>#REF!</v>
      </c>
    </row>
    <row r="60" spans="1:7" ht="12.75" customHeight="1" x14ac:dyDescent="0.25">
      <c r="A60" s="19"/>
      <c r="B60" s="149" t="s">
        <v>112</v>
      </c>
      <c r="C60" s="147" t="s">
        <v>94</v>
      </c>
      <c r="D60" s="148">
        <v>4</v>
      </c>
      <c r="E60" s="147" t="s">
        <v>117</v>
      </c>
      <c r="F60" s="144">
        <v>22990</v>
      </c>
      <c r="G60" s="144">
        <f t="shared" si="2"/>
        <v>91960</v>
      </c>
    </row>
    <row r="61" spans="1:7" ht="12.75" customHeight="1" x14ac:dyDescent="0.25">
      <c r="A61" s="19"/>
      <c r="B61" s="146" t="s">
        <v>100</v>
      </c>
      <c r="C61" s="147"/>
      <c r="D61" s="148"/>
      <c r="E61" s="147"/>
      <c r="F61" s="144"/>
      <c r="G61" s="144">
        <f t="shared" si="2"/>
        <v>0</v>
      </c>
    </row>
    <row r="62" spans="1:7" ht="12.75" customHeight="1" x14ac:dyDescent="0.25">
      <c r="A62" s="19"/>
      <c r="B62" s="149" t="s">
        <v>102</v>
      </c>
      <c r="C62" s="147" t="s">
        <v>94</v>
      </c>
      <c r="D62" s="148">
        <v>1</v>
      </c>
      <c r="E62" s="147" t="s">
        <v>118</v>
      </c>
      <c r="F62" s="144">
        <v>209000</v>
      </c>
      <c r="G62" s="144">
        <f t="shared" si="2"/>
        <v>209000</v>
      </c>
    </row>
    <row r="63" spans="1:7" ht="12.75" customHeight="1" x14ac:dyDescent="0.25">
      <c r="A63" s="19"/>
      <c r="B63" s="149" t="s">
        <v>103</v>
      </c>
      <c r="C63" s="147" t="s">
        <v>94</v>
      </c>
      <c r="D63" s="148">
        <v>5</v>
      </c>
      <c r="E63" s="147" t="s">
        <v>118</v>
      </c>
      <c r="F63" s="144">
        <v>229900</v>
      </c>
      <c r="G63" s="144">
        <f t="shared" si="2"/>
        <v>1149500</v>
      </c>
    </row>
    <row r="64" spans="1:7" ht="12.75" customHeight="1" x14ac:dyDescent="0.25">
      <c r="A64" s="19"/>
      <c r="B64" s="149" t="s">
        <v>124</v>
      </c>
      <c r="C64" s="147" t="s">
        <v>98</v>
      </c>
      <c r="D64" s="148">
        <v>4</v>
      </c>
      <c r="E64" s="147" t="s">
        <v>118</v>
      </c>
      <c r="F64" s="144">
        <v>56544</v>
      </c>
      <c r="G64" s="144">
        <f t="shared" si="2"/>
        <v>226176</v>
      </c>
    </row>
    <row r="65" spans="1:7" ht="12.75" customHeight="1" x14ac:dyDescent="0.25">
      <c r="A65" s="19"/>
      <c r="B65" s="149" t="s">
        <v>125</v>
      </c>
      <c r="C65" s="147" t="s">
        <v>98</v>
      </c>
      <c r="D65" s="148">
        <v>10</v>
      </c>
      <c r="E65" s="147" t="s">
        <v>118</v>
      </c>
      <c r="F65" s="144">
        <v>6736</v>
      </c>
      <c r="G65" s="144">
        <f t="shared" si="2"/>
        <v>67360</v>
      </c>
    </row>
    <row r="66" spans="1:7" ht="12.75" customHeight="1" x14ac:dyDescent="0.25">
      <c r="A66" s="19"/>
      <c r="B66" s="146" t="s">
        <v>34</v>
      </c>
      <c r="C66" s="147"/>
      <c r="D66" s="148"/>
      <c r="E66" s="147"/>
      <c r="F66" s="144" t="e">
        <f>#REF!*'Cebolla Temprana'!$I$42</f>
        <v>#REF!</v>
      </c>
      <c r="G66" s="144" t="e">
        <f t="shared" si="2"/>
        <v>#REF!</v>
      </c>
    </row>
    <row r="67" spans="1:7" ht="12.75" customHeight="1" x14ac:dyDescent="0.25">
      <c r="A67" s="19"/>
      <c r="B67" s="149" t="s">
        <v>104</v>
      </c>
      <c r="C67" s="147" t="s">
        <v>94</v>
      </c>
      <c r="D67" s="148">
        <v>4</v>
      </c>
      <c r="E67" s="147" t="s">
        <v>119</v>
      </c>
      <c r="F67" s="144">
        <v>18287</v>
      </c>
      <c r="G67" s="144">
        <f t="shared" si="2"/>
        <v>73148</v>
      </c>
    </row>
    <row r="68" spans="1:7" ht="12.75" customHeight="1" x14ac:dyDescent="0.25">
      <c r="A68" s="19"/>
      <c r="B68" s="149" t="s">
        <v>126</v>
      </c>
      <c r="C68" s="147" t="s">
        <v>94</v>
      </c>
      <c r="D68" s="148">
        <v>1.5</v>
      </c>
      <c r="E68" s="147" t="s">
        <v>120</v>
      </c>
      <c r="F68" s="144">
        <v>31376</v>
      </c>
      <c r="G68" s="144">
        <f t="shared" si="2"/>
        <v>47064</v>
      </c>
    </row>
    <row r="69" spans="1:7" ht="12.75" customHeight="1" x14ac:dyDescent="0.25">
      <c r="A69" s="19"/>
      <c r="B69" s="149" t="s">
        <v>105</v>
      </c>
      <c r="C69" s="147" t="s">
        <v>94</v>
      </c>
      <c r="D69" s="148">
        <v>2</v>
      </c>
      <c r="E69" s="147" t="s">
        <v>121</v>
      </c>
      <c r="F69" s="144">
        <v>60087</v>
      </c>
      <c r="G69" s="144">
        <f t="shared" si="2"/>
        <v>120174</v>
      </c>
    </row>
    <row r="70" spans="1:7" ht="12.75" customHeight="1" x14ac:dyDescent="0.25">
      <c r="A70" s="19"/>
      <c r="B70" s="149" t="s">
        <v>128</v>
      </c>
      <c r="C70" s="147" t="s">
        <v>94</v>
      </c>
      <c r="D70" s="148">
        <v>1</v>
      </c>
      <c r="E70" s="147" t="s">
        <v>122</v>
      </c>
      <c r="F70" s="144">
        <v>45719</v>
      </c>
      <c r="G70" s="144">
        <f t="shared" si="2"/>
        <v>45719</v>
      </c>
    </row>
    <row r="71" spans="1:7" ht="12.75" customHeight="1" x14ac:dyDescent="0.25">
      <c r="A71" s="19"/>
      <c r="B71" s="146" t="s">
        <v>101</v>
      </c>
      <c r="C71" s="147"/>
      <c r="D71" s="148"/>
      <c r="E71" s="147"/>
      <c r="F71" s="144"/>
      <c r="G71" s="144">
        <f t="shared" si="2"/>
        <v>0</v>
      </c>
    </row>
    <row r="72" spans="1:7" ht="12.75" customHeight="1" x14ac:dyDescent="0.25">
      <c r="A72" s="19"/>
      <c r="B72" s="149" t="s">
        <v>106</v>
      </c>
      <c r="C72" s="147" t="s">
        <v>94</v>
      </c>
      <c r="D72" s="148">
        <v>1</v>
      </c>
      <c r="E72" s="147" t="s">
        <v>93</v>
      </c>
      <c r="F72" s="144">
        <v>95774</v>
      </c>
      <c r="G72" s="144">
        <f t="shared" si="2"/>
        <v>95774</v>
      </c>
    </row>
    <row r="73" spans="1:7" ht="12.75" customHeight="1" x14ac:dyDescent="0.25">
      <c r="A73" s="19"/>
      <c r="B73" s="149" t="s">
        <v>107</v>
      </c>
      <c r="C73" s="147" t="s">
        <v>94</v>
      </c>
      <c r="D73" s="148">
        <v>1.6</v>
      </c>
      <c r="E73" s="147" t="s">
        <v>93</v>
      </c>
      <c r="F73" s="144">
        <v>136124</v>
      </c>
      <c r="G73" s="144">
        <f t="shared" si="2"/>
        <v>217798.40000000002</v>
      </c>
    </row>
    <row r="74" spans="1:7" ht="12.75" customHeight="1" x14ac:dyDescent="0.25">
      <c r="A74" s="19"/>
      <c r="B74" s="149" t="s">
        <v>127</v>
      </c>
      <c r="C74" s="145" t="s">
        <v>94</v>
      </c>
      <c r="D74" s="145">
        <v>3</v>
      </c>
      <c r="E74" s="147" t="s">
        <v>93</v>
      </c>
      <c r="F74" s="144">
        <v>69531</v>
      </c>
      <c r="G74" s="144">
        <f t="shared" si="2"/>
        <v>208593</v>
      </c>
    </row>
    <row r="75" spans="1:7" ht="12.75" customHeight="1" x14ac:dyDescent="0.25">
      <c r="A75" s="19"/>
      <c r="B75" s="150" t="s">
        <v>108</v>
      </c>
      <c r="C75" s="151" t="s">
        <v>98</v>
      </c>
      <c r="D75" s="152">
        <v>3</v>
      </c>
      <c r="E75" s="147" t="s">
        <v>93</v>
      </c>
      <c r="F75" s="144">
        <v>37228</v>
      </c>
      <c r="G75" s="144">
        <f t="shared" si="2"/>
        <v>111684</v>
      </c>
    </row>
    <row r="76" spans="1:7" ht="12.75" customHeight="1" x14ac:dyDescent="0.25">
      <c r="A76" s="65"/>
      <c r="B76" s="153" t="s">
        <v>113</v>
      </c>
      <c r="C76" s="151"/>
      <c r="D76" s="152"/>
      <c r="E76" s="151"/>
      <c r="F76" s="144"/>
      <c r="G76" s="144">
        <f t="shared" si="2"/>
        <v>0</v>
      </c>
    </row>
    <row r="77" spans="1:7" ht="12.75" customHeight="1" x14ac:dyDescent="0.25">
      <c r="A77" s="65"/>
      <c r="B77" s="150" t="s">
        <v>114</v>
      </c>
      <c r="C77" s="151" t="s">
        <v>94</v>
      </c>
      <c r="D77" s="152">
        <v>8</v>
      </c>
      <c r="E77" s="151" t="s">
        <v>123</v>
      </c>
      <c r="F77" s="144">
        <v>38874</v>
      </c>
      <c r="G77" s="144">
        <f t="shared" si="2"/>
        <v>310992</v>
      </c>
    </row>
    <row r="78" spans="1:7" ht="12.75" customHeight="1" x14ac:dyDescent="0.25">
      <c r="A78" s="65"/>
      <c r="B78" s="137"/>
      <c r="C78" s="138"/>
      <c r="D78" s="139"/>
      <c r="E78" s="138"/>
      <c r="F78" s="140"/>
      <c r="G78" s="141"/>
    </row>
    <row r="79" spans="1:7" ht="13.5" customHeight="1" x14ac:dyDescent="0.25">
      <c r="A79" s="5"/>
      <c r="B79" s="48" t="s">
        <v>35</v>
      </c>
      <c r="C79" s="49"/>
      <c r="D79" s="49"/>
      <c r="E79" s="49"/>
      <c r="F79" s="50"/>
      <c r="G79" s="128" t="e">
        <f>SUM(G54:G77)</f>
        <v>#REF!</v>
      </c>
    </row>
    <row r="80" spans="1:7" ht="12" customHeight="1" x14ac:dyDescent="0.25">
      <c r="A80" s="2"/>
      <c r="B80" s="42"/>
      <c r="C80" s="43"/>
      <c r="D80" s="43"/>
      <c r="E80" s="51"/>
      <c r="F80" s="44"/>
      <c r="G80" s="44"/>
    </row>
    <row r="81" spans="1:7" ht="12" customHeight="1" x14ac:dyDescent="0.25">
      <c r="A81" s="5"/>
      <c r="B81" s="31" t="s">
        <v>36</v>
      </c>
      <c r="C81" s="32"/>
      <c r="D81" s="33"/>
      <c r="E81" s="33"/>
      <c r="F81" s="34"/>
      <c r="G81" s="34"/>
    </row>
    <row r="82" spans="1:7" ht="28.5" customHeight="1" x14ac:dyDescent="0.25">
      <c r="A82" s="5"/>
      <c r="B82" s="45" t="s">
        <v>37</v>
      </c>
      <c r="C82" s="46" t="s">
        <v>30</v>
      </c>
      <c r="D82" s="46" t="s">
        <v>31</v>
      </c>
      <c r="E82" s="45" t="s">
        <v>17</v>
      </c>
      <c r="F82" s="46" t="s">
        <v>18</v>
      </c>
      <c r="G82" s="45" t="s">
        <v>19</v>
      </c>
    </row>
    <row r="83" spans="1:7" ht="12.75" customHeight="1" x14ac:dyDescent="0.25">
      <c r="A83" s="19"/>
      <c r="B83" s="154" t="s">
        <v>131</v>
      </c>
      <c r="C83" s="47" t="s">
        <v>129</v>
      </c>
      <c r="D83" s="127">
        <v>5</v>
      </c>
      <c r="E83" s="27" t="s">
        <v>130</v>
      </c>
      <c r="F83" s="133">
        <v>650000</v>
      </c>
      <c r="G83" s="127">
        <f>D83*F83</f>
        <v>3250000</v>
      </c>
    </row>
    <row r="84" spans="1:7" ht="13.5" customHeight="1" x14ac:dyDescent="0.25">
      <c r="A84" s="5"/>
      <c r="B84" s="52" t="s">
        <v>38</v>
      </c>
      <c r="C84" s="53"/>
      <c r="D84" s="53"/>
      <c r="E84" s="53"/>
      <c r="F84" s="53"/>
      <c r="G84" s="130">
        <f>SUM(G83)</f>
        <v>3250000</v>
      </c>
    </row>
    <row r="85" spans="1:7" ht="12" customHeight="1" x14ac:dyDescent="0.25">
      <c r="A85" s="2"/>
      <c r="B85" s="68" t="s">
        <v>84</v>
      </c>
      <c r="C85" s="131" t="s">
        <v>84</v>
      </c>
      <c r="D85" s="132" t="s">
        <v>84</v>
      </c>
      <c r="E85" s="68"/>
      <c r="F85" s="69" t="s">
        <v>84</v>
      </c>
      <c r="G85" s="69"/>
    </row>
    <row r="86" spans="1:7" ht="12" customHeight="1" x14ac:dyDescent="0.25">
      <c r="A86" s="65"/>
      <c r="B86" s="70" t="s">
        <v>39</v>
      </c>
      <c r="C86" s="71"/>
      <c r="D86" s="71"/>
      <c r="E86" s="71"/>
      <c r="F86" s="71"/>
      <c r="G86" s="72" t="e">
        <f>G33+G38+G50+G79+G84</f>
        <v>#REF!</v>
      </c>
    </row>
    <row r="87" spans="1:7" ht="12" customHeight="1" x14ac:dyDescent="0.25">
      <c r="A87" s="65"/>
      <c r="B87" s="73" t="s">
        <v>40</v>
      </c>
      <c r="C87" s="55"/>
      <c r="D87" s="55"/>
      <c r="E87" s="55"/>
      <c r="F87" s="55"/>
      <c r="G87" s="74" t="e">
        <f>G86*0.05</f>
        <v>#REF!</v>
      </c>
    </row>
    <row r="88" spans="1:7" ht="12" customHeight="1" x14ac:dyDescent="0.25">
      <c r="A88" s="65"/>
      <c r="B88" s="75" t="s">
        <v>41</v>
      </c>
      <c r="C88" s="54"/>
      <c r="D88" s="54"/>
      <c r="E88" s="54"/>
      <c r="F88" s="54"/>
      <c r="G88" s="76" t="e">
        <f>G87+G86</f>
        <v>#REF!</v>
      </c>
    </row>
    <row r="89" spans="1:7" ht="12" customHeight="1" x14ac:dyDescent="0.25">
      <c r="A89" s="65"/>
      <c r="B89" s="73" t="s">
        <v>42</v>
      </c>
      <c r="C89" s="55"/>
      <c r="D89" s="55"/>
      <c r="E89" s="55"/>
      <c r="F89" s="55"/>
      <c r="G89" s="74">
        <f>G12</f>
        <v>15600000</v>
      </c>
    </row>
    <row r="90" spans="1:7" ht="12" customHeight="1" x14ac:dyDescent="0.25">
      <c r="A90" s="65"/>
      <c r="B90" s="77" t="s">
        <v>43</v>
      </c>
      <c r="C90" s="78"/>
      <c r="D90" s="78"/>
      <c r="E90" s="78"/>
      <c r="F90" s="78"/>
      <c r="G90" s="105" t="e">
        <f>G89-G88</f>
        <v>#REF!</v>
      </c>
    </row>
    <row r="91" spans="1:7" ht="12" customHeight="1" x14ac:dyDescent="0.25">
      <c r="A91" s="65"/>
      <c r="B91" s="66" t="s">
        <v>44</v>
      </c>
      <c r="C91" s="67"/>
      <c r="D91" s="67"/>
      <c r="E91" s="67"/>
      <c r="F91" s="67"/>
      <c r="G91" s="62"/>
    </row>
    <row r="92" spans="1:7" ht="12.75" customHeight="1" thickBot="1" x14ac:dyDescent="0.3">
      <c r="A92" s="65"/>
      <c r="B92" s="79"/>
      <c r="C92" s="67"/>
      <c r="D92" s="67"/>
      <c r="E92" s="67"/>
      <c r="F92" s="67"/>
      <c r="G92" s="62"/>
    </row>
    <row r="93" spans="1:7" ht="12" customHeight="1" x14ac:dyDescent="0.25">
      <c r="A93" s="65"/>
      <c r="B93" s="91" t="s">
        <v>45</v>
      </c>
      <c r="C93" s="92"/>
      <c r="D93" s="92"/>
      <c r="E93" s="92"/>
      <c r="F93" s="93"/>
      <c r="G93" s="62"/>
    </row>
    <row r="94" spans="1:7" ht="12" customHeight="1" x14ac:dyDescent="0.25">
      <c r="A94" s="65"/>
      <c r="B94" s="94" t="s">
        <v>46</v>
      </c>
      <c r="C94" s="64"/>
      <c r="D94" s="64"/>
      <c r="E94" s="64"/>
      <c r="F94" s="95"/>
      <c r="G94" s="62"/>
    </row>
    <row r="95" spans="1:7" ht="12" customHeight="1" x14ac:dyDescent="0.25">
      <c r="A95" s="65"/>
      <c r="B95" s="94" t="s">
        <v>47</v>
      </c>
      <c r="C95" s="64"/>
      <c r="D95" s="64"/>
      <c r="E95" s="64"/>
      <c r="F95" s="95"/>
      <c r="G95" s="62"/>
    </row>
    <row r="96" spans="1:7" ht="12" customHeight="1" x14ac:dyDescent="0.25">
      <c r="A96" s="65"/>
      <c r="B96" s="94" t="s">
        <v>48</v>
      </c>
      <c r="C96" s="64"/>
      <c r="D96" s="64"/>
      <c r="E96" s="64"/>
      <c r="F96" s="95"/>
      <c r="G96" s="62"/>
    </row>
    <row r="97" spans="1:7" ht="12" customHeight="1" x14ac:dyDescent="0.25">
      <c r="A97" s="65"/>
      <c r="B97" s="94" t="s">
        <v>49</v>
      </c>
      <c r="C97" s="64"/>
      <c r="D97" s="64"/>
      <c r="E97" s="64"/>
      <c r="F97" s="95"/>
      <c r="G97" s="62"/>
    </row>
    <row r="98" spans="1:7" ht="12" customHeight="1" x14ac:dyDescent="0.25">
      <c r="A98" s="65"/>
      <c r="B98" s="94" t="s">
        <v>50</v>
      </c>
      <c r="C98" s="64"/>
      <c r="D98" s="64"/>
      <c r="E98" s="64"/>
      <c r="F98" s="95"/>
      <c r="G98" s="62"/>
    </row>
    <row r="99" spans="1:7" ht="12.75" customHeight="1" thickBot="1" x14ac:dyDescent="0.3">
      <c r="A99" s="65"/>
      <c r="B99" s="96" t="s">
        <v>51</v>
      </c>
      <c r="C99" s="97"/>
      <c r="D99" s="97"/>
      <c r="E99" s="97"/>
      <c r="F99" s="98"/>
      <c r="G99" s="62"/>
    </row>
    <row r="100" spans="1:7" ht="12.75" customHeight="1" x14ac:dyDescent="0.25">
      <c r="A100" s="65"/>
      <c r="B100" s="89"/>
      <c r="C100" s="64"/>
      <c r="D100" s="64"/>
      <c r="E100" s="64"/>
      <c r="F100" s="64"/>
      <c r="G100" s="62"/>
    </row>
    <row r="101" spans="1:7" ht="15" customHeight="1" thickBot="1" x14ac:dyDescent="0.3">
      <c r="A101" s="65"/>
      <c r="B101" s="170" t="s">
        <v>52</v>
      </c>
      <c r="C101" s="171"/>
      <c r="D101" s="88"/>
      <c r="E101" s="56"/>
      <c r="F101" s="56"/>
      <c r="G101" s="62"/>
    </row>
    <row r="102" spans="1:7" ht="12" customHeight="1" x14ac:dyDescent="0.25">
      <c r="A102" s="65"/>
      <c r="B102" s="81" t="s">
        <v>37</v>
      </c>
      <c r="C102" s="57" t="s">
        <v>53</v>
      </c>
      <c r="D102" s="82" t="s">
        <v>54</v>
      </c>
      <c r="E102" s="56"/>
      <c r="F102" s="56"/>
      <c r="G102" s="62"/>
    </row>
    <row r="103" spans="1:7" ht="12" customHeight="1" x14ac:dyDescent="0.25">
      <c r="A103" s="65"/>
      <c r="B103" s="83" t="s">
        <v>55</v>
      </c>
      <c r="C103" s="58">
        <f>G33</f>
        <v>2346240</v>
      </c>
      <c r="D103" s="84" t="e">
        <f>(C103/C109)</f>
        <v>#REF!</v>
      </c>
      <c r="E103" s="56"/>
      <c r="F103" s="56"/>
      <c r="G103" s="62"/>
    </row>
    <row r="104" spans="1:7" ht="12" customHeight="1" x14ac:dyDescent="0.25">
      <c r="A104" s="65"/>
      <c r="B104" s="83" t="s">
        <v>56</v>
      </c>
      <c r="C104" s="59">
        <v>0</v>
      </c>
      <c r="D104" s="84">
        <v>0</v>
      </c>
      <c r="E104" s="56"/>
      <c r="F104" s="56"/>
      <c r="G104" s="62"/>
    </row>
    <row r="105" spans="1:7" ht="12" customHeight="1" x14ac:dyDescent="0.25">
      <c r="A105" s="65"/>
      <c r="B105" s="83" t="s">
        <v>57</v>
      </c>
      <c r="C105" s="58">
        <f>G50</f>
        <v>986400</v>
      </c>
      <c r="D105" s="84" t="e">
        <f>(C105/C109)</f>
        <v>#REF!</v>
      </c>
      <c r="E105" s="56"/>
      <c r="F105" s="56"/>
      <c r="G105" s="62"/>
    </row>
    <row r="106" spans="1:7" ht="12" customHeight="1" x14ac:dyDescent="0.25">
      <c r="A106" s="65"/>
      <c r="B106" s="83" t="s">
        <v>29</v>
      </c>
      <c r="C106" s="58" t="e">
        <f>G79</f>
        <v>#REF!</v>
      </c>
      <c r="D106" s="84" t="e">
        <f>(C106/C109)</f>
        <v>#REF!</v>
      </c>
      <c r="E106" s="56"/>
      <c r="F106" s="56"/>
      <c r="G106" s="62"/>
    </row>
    <row r="107" spans="1:7" ht="12" customHeight="1" x14ac:dyDescent="0.25">
      <c r="A107" s="65"/>
      <c r="B107" s="83" t="s">
        <v>58</v>
      </c>
      <c r="C107" s="60">
        <f>G84</f>
        <v>3250000</v>
      </c>
      <c r="D107" s="84" t="e">
        <f>(C107/C109)</f>
        <v>#REF!</v>
      </c>
      <c r="E107" s="61"/>
      <c r="F107" s="61"/>
      <c r="G107" s="62"/>
    </row>
    <row r="108" spans="1:7" ht="12" customHeight="1" x14ac:dyDescent="0.25">
      <c r="A108" s="65"/>
      <c r="B108" s="83" t="s">
        <v>59</v>
      </c>
      <c r="C108" s="60" t="e">
        <f>G87</f>
        <v>#REF!</v>
      </c>
      <c r="D108" s="84" t="e">
        <f>(C108/C109)</f>
        <v>#REF!</v>
      </c>
      <c r="E108" s="61"/>
      <c r="F108" s="61"/>
      <c r="G108" s="62"/>
    </row>
    <row r="109" spans="1:7" ht="12.75" customHeight="1" thickBot="1" x14ac:dyDescent="0.3">
      <c r="A109" s="65"/>
      <c r="B109" s="85" t="s">
        <v>60</v>
      </c>
      <c r="C109" s="86" t="e">
        <f>SUM(C103:C108)</f>
        <v>#REF!</v>
      </c>
      <c r="D109" s="87" t="e">
        <f>SUM(D103:D108)</f>
        <v>#REF!</v>
      </c>
      <c r="E109" s="61"/>
      <c r="F109" s="61"/>
      <c r="G109" s="62"/>
    </row>
    <row r="110" spans="1:7" ht="12" customHeight="1" x14ac:dyDescent="0.25">
      <c r="A110" s="65"/>
      <c r="B110" s="79"/>
      <c r="C110" s="67"/>
      <c r="D110" s="67"/>
      <c r="E110" s="67"/>
      <c r="F110" s="67"/>
      <c r="G110" s="62"/>
    </row>
    <row r="111" spans="1:7" ht="12.75" customHeight="1" thickBot="1" x14ac:dyDescent="0.3">
      <c r="A111" s="65"/>
      <c r="B111" s="80"/>
      <c r="C111" s="67"/>
      <c r="D111" s="67"/>
      <c r="E111" s="67"/>
      <c r="F111" s="67"/>
      <c r="G111" s="62"/>
    </row>
    <row r="112" spans="1:7" ht="12" customHeight="1" thickBot="1" x14ac:dyDescent="0.3">
      <c r="A112" s="65"/>
      <c r="B112" s="172" t="s">
        <v>71</v>
      </c>
      <c r="C112" s="173"/>
      <c r="D112" s="173"/>
      <c r="E112" s="174"/>
      <c r="F112" s="61"/>
      <c r="G112" s="62"/>
    </row>
    <row r="113" spans="1:7" ht="12" customHeight="1" x14ac:dyDescent="0.25">
      <c r="A113" s="65"/>
      <c r="B113" s="100" t="s">
        <v>69</v>
      </c>
      <c r="C113" s="103">
        <v>125000</v>
      </c>
      <c r="D113" s="103">
        <f>G9</f>
        <v>200000</v>
      </c>
      <c r="E113" s="104">
        <v>165000</v>
      </c>
      <c r="F113" s="99"/>
      <c r="G113" s="63"/>
    </row>
    <row r="114" spans="1:7" ht="12.75" customHeight="1" thickBot="1" x14ac:dyDescent="0.3">
      <c r="A114" s="65"/>
      <c r="B114" s="85" t="s">
        <v>70</v>
      </c>
      <c r="C114" s="86" t="e">
        <f>(G88/C113)</f>
        <v>#REF!</v>
      </c>
      <c r="D114" s="86" t="e">
        <f>(G88/D113)</f>
        <v>#REF!</v>
      </c>
      <c r="E114" s="101" t="e">
        <f>(G88/E113)</f>
        <v>#REF!</v>
      </c>
      <c r="F114" s="99"/>
      <c r="G114" s="63"/>
    </row>
    <row r="115" spans="1:7" ht="15.6" customHeight="1" x14ac:dyDescent="0.25">
      <c r="A115" s="65"/>
      <c r="B115" s="90" t="s">
        <v>61</v>
      </c>
      <c r="C115" s="64"/>
      <c r="D115" s="64"/>
      <c r="E115" s="64"/>
      <c r="F115" s="64"/>
      <c r="G115" s="64"/>
    </row>
  </sheetData>
  <mergeCells count="9">
    <mergeCell ref="E15:F15"/>
    <mergeCell ref="B17:G17"/>
    <mergeCell ref="B101:C101"/>
    <mergeCell ref="B112:E112"/>
    <mergeCell ref="E9:F9"/>
    <mergeCell ref="E10:F10"/>
    <mergeCell ref="E11:F11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E64C2F-58C8-4876-8618-BB5E99F8A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93766F-B414-4A68-B4C2-A77E0877B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E8BC2-DDAC-4308-9FE4-FBA9C5A1B647}">
  <ds:schemaRefs>
    <ds:schemaRef ds:uri="http://www.w3.org/XML/1998/namespace"/>
    <ds:schemaRef ds:uri="c5dbce2d-49dc-4afe-a5b0-d7fb7a901161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1030f0af-99cb-42f1-88fc-acec73331192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