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rioseco\Desktop\DAF\Fichas Técnicas\FICHAS TECNICAS\FICHAS TECNICAS 2023\REGION VALPARISO\LA CALERA\"/>
    </mc:Choice>
  </mc:AlternateContent>
  <bookViews>
    <workbookView xWindow="0" yWindow="0" windowWidth="28800" windowHeight="11475"/>
  </bookViews>
  <sheets>
    <sheet name="CEBOLLA RAMA" sheetId="1" r:id="rId1"/>
    <sheet name="RESUMEN " sheetId="2" state="hidden" r:id="rId2"/>
  </sheets>
  <definedNames>
    <definedName name="_xlnm.Print_Area" localSheetId="0">'CEBOLLA RAMA'!$A$1:$G$104</definedName>
    <definedName name="_xlnm.Print_Area" localSheetId="1">'RESUMEN 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5" i="1" l="1"/>
  <c r="C92" i="1"/>
  <c r="C98" i="1"/>
  <c r="D28" i="2"/>
  <c r="E26" i="2"/>
  <c r="E22" i="2"/>
  <c r="E16" i="2"/>
  <c r="E8" i="2"/>
  <c r="C6" i="2"/>
  <c r="D31" i="2" s="1"/>
  <c r="C5" i="2"/>
  <c r="C4" i="2"/>
  <c r="D29" i="2" l="1"/>
  <c r="D30" i="2" s="1"/>
  <c r="D32" i="2" s="1"/>
  <c r="G27" i="1" l="1"/>
  <c r="G72" i="1"/>
  <c r="G67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3" i="1"/>
  <c r="G42" i="1"/>
  <c r="G41" i="1"/>
  <c r="G40" i="1"/>
  <c r="G39" i="1"/>
  <c r="G38" i="1"/>
  <c r="G28" i="1"/>
  <c r="G26" i="1"/>
  <c r="G25" i="1"/>
  <c r="G24" i="1"/>
  <c r="G23" i="1"/>
  <c r="G22" i="1"/>
  <c r="G21" i="1"/>
  <c r="G29" i="1" l="1"/>
  <c r="G12" i="1"/>
  <c r="G73" i="1" l="1"/>
  <c r="C96" i="1" s="1"/>
  <c r="G78" i="1"/>
  <c r="G68" i="1" l="1"/>
  <c r="G44" i="1"/>
  <c r="C94" i="1" s="1"/>
  <c r="G75" i="1" l="1"/>
  <c r="G76" i="1" s="1"/>
  <c r="G77" i="1" l="1"/>
  <c r="C97" i="1"/>
  <c r="G79" i="1" l="1"/>
  <c r="D97" i="1"/>
  <c r="D95" i="1" l="1"/>
  <c r="D92" i="1"/>
  <c r="D94" i="1"/>
  <c r="D96" i="1"/>
  <c r="D98" i="1" l="1"/>
</calcChain>
</file>

<file path=xl/sharedStrings.xml><?xml version="1.0" encoding="utf-8"?>
<sst xmlns="http://schemas.openxmlformats.org/spreadsheetml/2006/main" count="228" uniqueCount="137">
  <si>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</si>
  <si>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</si>
  <si>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</si>
  <si>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</si>
  <si>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</si>
  <si>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</si>
  <si>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</si>
  <si>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</si>
  <si>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</si>
  <si>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</si>
  <si>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</si>
  <si>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</si>
  <si>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</si>
  <si>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</si>
  <si>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</si>
  <si>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</si>
  <si>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</si>
  <si>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</si>
  <si>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</si>
  <si>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</si>
  <si>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</si>
  <si>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</si>
  <si>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</si>
  <si>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</si>
  <si>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</si>
  <si>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</si>
  <si>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Mayo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</si>
  <si>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</si>
  <si>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</si>
  <si>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</si>
  <si>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</si>
  <si>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</si>
  <si>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</si>
  <si>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</si>
  <si>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HERBICIDAS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</si>
  <si>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</si>
  <si>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</si>
  <si>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</si>
  <si>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</si>
  <si>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</si>
  <si>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</si>
  <si>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</si>
  <si>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</si>
  <si>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</si>
  <si>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</si>
  <si>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</si>
  <si>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</si>
  <si>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</si>
  <si>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</si>
  <si>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</si>
  <si>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</si>
  <si>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</si>
  <si>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</si>
  <si>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</si>
  <si>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</si>
  <si>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</si>
  <si>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</si>
  <si>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</si>
  <si>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</si>
  <si>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</si>
  <si>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</si>
  <si>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</si>
  <si>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JA</t>
  </si>
  <si>
    <t>MEDIO</t>
  </si>
  <si>
    <t>VALPARAISO</t>
  </si>
  <si>
    <t>LA CALERA</t>
  </si>
  <si>
    <t>HIJUELAS-ROMERAL</t>
  </si>
  <si>
    <t>HELADAS SEQUIA</t>
  </si>
  <si>
    <t>Abril</t>
  </si>
  <si>
    <t>Mayo-octubre</t>
  </si>
  <si>
    <t>Plantación</t>
  </si>
  <si>
    <t>Aplicación herbicida pretrasplante</t>
  </si>
  <si>
    <t>Limpia manual</t>
  </si>
  <si>
    <t>Aplicación fertilizante</t>
  </si>
  <si>
    <t>Aplicación herbicida postemergencia</t>
  </si>
  <si>
    <t>Aplicación fitosanitarios</t>
  </si>
  <si>
    <t>Riegos</t>
  </si>
  <si>
    <t>RENDIMIENTO (U/Há.)</t>
  </si>
  <si>
    <t>marzo</t>
  </si>
  <si>
    <t>Aradura de cincel</t>
  </si>
  <si>
    <t>Rastrajes</t>
  </si>
  <si>
    <t>Nivelacion</t>
  </si>
  <si>
    <t>Melgadura</t>
  </si>
  <si>
    <t>Acequiadura</t>
  </si>
  <si>
    <t xml:space="preserve">Febrero </t>
  </si>
  <si>
    <t>INSECTICIDA</t>
  </si>
  <si>
    <t>abril</t>
  </si>
  <si>
    <t>Neres</t>
  </si>
  <si>
    <t>Muralla Delta</t>
  </si>
  <si>
    <t>Gladiador</t>
  </si>
  <si>
    <t>FUNGICIDA</t>
  </si>
  <si>
    <t xml:space="preserve">Consento </t>
  </si>
  <si>
    <t>Comet</t>
  </si>
  <si>
    <t>Ridomil gold</t>
  </si>
  <si>
    <t>Fosfito de potasio</t>
  </si>
  <si>
    <t>Centurion</t>
  </si>
  <si>
    <t xml:space="preserve">Herbadox </t>
  </si>
  <si>
    <t>Febrero</t>
  </si>
  <si>
    <t>Goal</t>
  </si>
  <si>
    <t>Prodigio</t>
  </si>
  <si>
    <t>Abril- Mayo</t>
  </si>
  <si>
    <t>Semillas</t>
  </si>
  <si>
    <t>Fosfato monoamonico</t>
  </si>
  <si>
    <t>Urea</t>
  </si>
  <si>
    <t>Salitre pro K</t>
  </si>
  <si>
    <t>l</t>
  </si>
  <si>
    <t>Rendimiento (U/hà)</t>
  </si>
  <si>
    <t>Costo unitario ($/U) (*)</t>
  </si>
  <si>
    <t>CEBOLLA EN RAMA</t>
  </si>
  <si>
    <t>PRECIO ESPERADO ($/UN)</t>
  </si>
  <si>
    <t>ESCENARIOS COSTO UNITARIO  ($/u)</t>
  </si>
  <si>
    <t>SEPTIEMBRE</t>
  </si>
  <si>
    <t>mayo-agosto</t>
  </si>
  <si>
    <t>Cosecha</t>
  </si>
  <si>
    <t>Septiembre</t>
  </si>
  <si>
    <t>Arriendo</t>
  </si>
  <si>
    <t>Ha</t>
  </si>
  <si>
    <t>Ene-Ago</t>
  </si>
  <si>
    <t>SONIC-ESTRELLA</t>
  </si>
  <si>
    <t>MERCADO INTERNO MAYORISTA</t>
  </si>
  <si>
    <t>Selecron</t>
  </si>
  <si>
    <t>250 gr</t>
  </si>
  <si>
    <t>PRECIO ESPERADO ($/Kg)</t>
  </si>
  <si>
    <t xml:space="preserve">MAQUINARIA </t>
  </si>
  <si>
    <t xml:space="preserve">OTROS </t>
  </si>
  <si>
    <t>CEBOLLA RAMA</t>
  </si>
  <si>
    <t>RENDIMIENTO (UN/ha)</t>
  </si>
  <si>
    <t xml:space="preserve">MANO DE OBRA
</t>
  </si>
  <si>
    <t>Aplicación Herbicida Pretrasplante</t>
  </si>
  <si>
    <t>Limpia Manual</t>
  </si>
  <si>
    <t>Aplicación Fertilizante</t>
  </si>
  <si>
    <t>Aplicación Herbicida Postemergencia</t>
  </si>
  <si>
    <t>Aplicación Fitosanitarios</t>
  </si>
  <si>
    <t>Aradura De Cincel</t>
  </si>
  <si>
    <t>Fertilizantes</t>
  </si>
  <si>
    <t>Insecticida</t>
  </si>
  <si>
    <t>Herbicidas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</si>
</sst>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&quot;$&quot;* #,##0_ ;_ &quot;$&quot;* \-#,##0_ ;_ &quot;$&quot;* &quot;-&quot;_ ;_ @_ "/>
    <numFmt numFmtId="165" formatCode="_ * #,##0_ ;_ * \-#,##0_ ;_ * &quot;-&quot;_ ;_ @_ "/>
    <numFmt numFmtId="166" formatCode="_ * #,##0.00_ ;_ * \-#,##0.00_ ;_ * &quot;-&quot;??_ ;_ @_ "/>
    <numFmt numFmtId="167" formatCode="&quot; &quot;* #,##0.00&quot; &quot;;&quot;-&quot;* #,##0.00&quot; &quot;;&quot; &quot;* &quot;-&quot;??&quot; &quot;"/>
    <numFmt numFmtId="168" formatCode="#,##0.0"/>
    <numFmt numFmtId="169" formatCode="&quot; &quot;* #,##0&quot;   &quot;;&quot;-&quot;* #,##0&quot;   &quot;;&quot; &quot;* &quot;-&quot;??&quot;   &quot;"/>
    <numFmt numFmtId="170" formatCode="&quot; &quot;* #,##0&quot; &quot;;&quot; &quot;* &quot;-&quot;#,##0&quot; &quot;;&quot; &quot;* &quot;- &quot;"/>
    <numFmt numFmtId="171" formatCode="_-* #,##0.00\ _€_-;\-* #,##0.00\ _€_-;_-* &quot;-&quot;??\ _€_-;_-@_-"/>
    <numFmt numFmtId="172" formatCode="_-* #,##0_-;\-* #,##0_-;_-* &quot;-&quot;??_-;_-@_-"/>
  </numFmts>
  <fonts count="33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 Narrow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4"/>
      <color indexed="9"/>
      <name val="Calibri"/>
      <family val="2"/>
    </font>
    <font>
      <b/>
      <sz val="14"/>
      <color indexed="15"/>
      <name val="Calibri"/>
      <family val="2"/>
    </font>
    <font>
      <b/>
      <sz val="14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 applyNumberFormat="0" applyFill="0" applyBorder="0" applyProtection="0"/>
    <xf numFmtId="166" fontId="19" fillId="0" borderId="0" applyFont="0" applyFill="0" applyBorder="0" applyAlignment="0" applyProtection="0"/>
    <xf numFmtId="171" fontId="1" fillId="0" borderId="23" applyFont="0" applyFill="0" applyBorder="0" applyAlignment="0" applyProtection="0"/>
    <xf numFmtId="165" fontId="23" fillId="0" borderId="0" applyFont="0" applyFill="0" applyBorder="0" applyAlignment="0" applyProtection="0"/>
    <xf numFmtId="0" fontId="19" fillId="0" borderId="23" applyNumberFormat="0" applyFill="0" applyBorder="0" applyProtection="0"/>
    <xf numFmtId="0" fontId="19" fillId="0" borderId="23" applyNumberFormat="0" applyFill="0" applyBorder="0" applyProtection="0"/>
    <xf numFmtId="165" fontId="19" fillId="0" borderId="23" applyFont="0" applyFill="0" applyBorder="0" applyAlignment="0" applyProtection="0"/>
    <xf numFmtId="164" fontId="19" fillId="0" borderId="23" applyFont="0" applyFill="0" applyBorder="0" applyAlignment="0" applyProtection="0"/>
  </cellStyleXfs>
  <cellXfs count="22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2" fillId="3" borderId="5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right"/>
    </xf>
    <xf numFmtId="0" fontId="3" fillId="2" borderId="7" xfId="0" applyFont="1" applyFill="1" applyBorder="1"/>
    <xf numFmtId="3" fontId="3" fillId="2" borderId="6" xfId="0" applyNumberFormat="1" applyFont="1" applyFill="1" applyBorder="1"/>
    <xf numFmtId="49" fontId="5" fillId="2" borderId="5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/>
    <xf numFmtId="49" fontId="5" fillId="2" borderId="6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right"/>
    </xf>
    <xf numFmtId="167" fontId="5" fillId="2" borderId="6" xfId="0" applyNumberFormat="1" applyFont="1" applyFill="1" applyBorder="1"/>
    <xf numFmtId="49" fontId="5" fillId="2" borderId="6" xfId="0" applyNumberFormat="1" applyFont="1" applyFill="1" applyBorder="1" applyAlignment="1">
      <alignment horizontal="right" wrapText="1"/>
    </xf>
    <xf numFmtId="49" fontId="5" fillId="2" borderId="6" xfId="0" applyNumberFormat="1" applyFont="1" applyFill="1" applyBorder="1"/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 wrapText="1"/>
    </xf>
    <xf numFmtId="14" fontId="5" fillId="2" borderId="6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wrapText="1"/>
    </xf>
    <xf numFmtId="14" fontId="3" fillId="2" borderId="9" xfId="0" applyNumberFormat="1" applyFont="1" applyFill="1" applyBorder="1"/>
    <xf numFmtId="0" fontId="3" fillId="2" borderId="3" xfId="0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3" fillId="2" borderId="11" xfId="0" applyFont="1" applyFill="1" applyBorder="1"/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/>
    <xf numFmtId="49" fontId="2" fillId="5" borderId="13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8" fillId="3" borderId="6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3" fillId="2" borderId="12" xfId="0" applyNumberFormat="1" applyFont="1" applyFill="1" applyBorder="1"/>
    <xf numFmtId="49" fontId="2" fillId="5" borderId="15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3" fillId="2" borderId="17" xfId="0" applyFont="1" applyFill="1" applyBorder="1"/>
    <xf numFmtId="0" fontId="3" fillId="2" borderId="18" xfId="0" applyFont="1" applyFill="1" applyBorder="1"/>
    <xf numFmtId="3" fontId="3" fillId="2" borderId="18" xfId="0" applyNumberFormat="1" applyFont="1" applyFill="1" applyBorder="1"/>
    <xf numFmtId="49" fontId="2" fillId="3" borderId="13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3" fontId="5" fillId="2" borderId="6" xfId="0" applyNumberFormat="1" applyFont="1" applyFill="1" applyBorder="1"/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center"/>
    </xf>
    <xf numFmtId="168" fontId="5" fillId="2" borderId="6" xfId="0" applyNumberFormat="1" applyFont="1" applyFill="1" applyBorder="1"/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0" fillId="2" borderId="21" xfId="0" applyFill="1" applyBorder="1"/>
    <xf numFmtId="0" fontId="15" fillId="7" borderId="23" xfId="0" applyFont="1" applyFill="1" applyBorder="1"/>
    <xf numFmtId="49" fontId="13" fillId="8" borderId="24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0" fontId="13" fillId="2" borderId="6" xfId="0" applyNumberFormat="1" applyFont="1" applyFill="1" applyBorder="1" applyAlignment="1">
      <alignment vertical="center"/>
    </xf>
    <xf numFmtId="170" fontId="13" fillId="2" borderId="6" xfId="0" applyNumberFormat="1" applyFont="1" applyFill="1" applyBorder="1" applyAlignment="1">
      <alignment vertical="center"/>
    </xf>
    <xf numFmtId="0" fontId="10" fillId="7" borderId="22" xfId="0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169" fontId="2" fillId="2" borderId="23" xfId="0" applyNumberFormat="1" applyFont="1" applyFill="1" applyBorder="1" applyAlignment="1">
      <alignment vertical="center"/>
    </xf>
    <xf numFmtId="169" fontId="17" fillId="2" borderId="23" xfId="0" applyNumberFormat="1" applyFont="1" applyFill="1" applyBorder="1" applyAlignment="1">
      <alignment vertical="center"/>
    </xf>
    <xf numFmtId="0" fontId="15" fillId="2" borderId="23" xfId="0" applyFont="1" applyFill="1" applyBorder="1"/>
    <xf numFmtId="0" fontId="0" fillId="2" borderId="25" xfId="0" applyFill="1" applyBorder="1"/>
    <xf numFmtId="49" fontId="0" fillId="2" borderId="23" xfId="0" applyNumberForma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3" fillId="2" borderId="26" xfId="0" applyFont="1" applyFill="1" applyBorder="1"/>
    <xf numFmtId="3" fontId="3" fillId="2" borderId="26" xfId="0" applyNumberFormat="1" applyFont="1" applyFill="1" applyBorder="1"/>
    <xf numFmtId="49" fontId="2" fillId="5" borderId="27" xfId="0" applyNumberFormat="1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169" fontId="2" fillId="5" borderId="29" xfId="0" applyNumberFormat="1" applyFont="1" applyFill="1" applyBorder="1" applyAlignment="1">
      <alignment vertical="center"/>
    </xf>
    <xf numFmtId="49" fontId="2" fillId="3" borderId="30" xfId="0" applyNumberFormat="1" applyFont="1" applyFill="1" applyBorder="1" applyAlignment="1">
      <alignment vertical="center"/>
    </xf>
    <xf numFmtId="169" fontId="2" fillId="3" borderId="31" xfId="0" applyNumberFormat="1" applyFont="1" applyFill="1" applyBorder="1" applyAlignment="1">
      <alignment vertical="center"/>
    </xf>
    <xf numFmtId="49" fontId="2" fillId="5" borderId="30" xfId="0" applyNumberFormat="1" applyFont="1" applyFill="1" applyBorder="1" applyAlignment="1">
      <alignment vertical="center"/>
    </xf>
    <xf numFmtId="169" fontId="2" fillId="5" borderId="31" xfId="0" applyNumberFormat="1" applyFont="1" applyFill="1" applyBorder="1" applyAlignment="1">
      <alignment vertical="center"/>
    </xf>
    <xf numFmtId="49" fontId="2" fillId="5" borderId="32" xfId="0" applyNumberFormat="1" applyFont="1" applyFill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169" fontId="2" fillId="6" borderId="34" xfId="0" applyNumberFormat="1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49" fontId="13" fillId="8" borderId="35" xfId="0" applyNumberFormat="1" applyFont="1" applyFill="1" applyBorder="1" applyAlignment="1">
      <alignment vertical="center"/>
    </xf>
    <xf numFmtId="49" fontId="15" fillId="8" borderId="36" xfId="0" applyNumberFormat="1" applyFont="1" applyFill="1" applyBorder="1"/>
    <xf numFmtId="49" fontId="13" fillId="2" borderId="37" xfId="0" applyNumberFormat="1" applyFont="1" applyFill="1" applyBorder="1" applyAlignment="1">
      <alignment vertical="center"/>
    </xf>
    <xf numFmtId="9" fontId="15" fillId="2" borderId="38" xfId="0" applyNumberFormat="1" applyFont="1" applyFill="1" applyBorder="1"/>
    <xf numFmtId="49" fontId="13" fillId="8" borderId="39" xfId="0" applyNumberFormat="1" applyFont="1" applyFill="1" applyBorder="1" applyAlignment="1">
      <alignment vertical="center"/>
    </xf>
    <xf numFmtId="170" fontId="13" fillId="8" borderId="40" xfId="0" applyNumberFormat="1" applyFont="1" applyFill="1" applyBorder="1" applyAlignment="1">
      <alignment vertical="center"/>
    </xf>
    <xf numFmtId="9" fontId="13" fillId="8" borderId="41" xfId="0" applyNumberFormat="1" applyFont="1" applyFill="1" applyBorder="1" applyAlignment="1">
      <alignment vertical="center"/>
    </xf>
    <xf numFmtId="0" fontId="15" fillId="9" borderId="44" xfId="0" applyFont="1" applyFill="1" applyBorder="1"/>
    <xf numFmtId="0" fontId="15" fillId="2" borderId="23" xfId="0" applyFont="1" applyFill="1" applyBorder="1" applyAlignment="1">
      <alignment vertical="center"/>
    </xf>
    <xf numFmtId="49" fontId="15" fillId="2" borderId="23" xfId="0" applyNumberFormat="1" applyFont="1" applyFill="1" applyBorder="1" applyAlignment="1">
      <alignment vertical="center"/>
    </xf>
    <xf numFmtId="49" fontId="13" fillId="2" borderId="45" xfId="0" applyNumberFormat="1" applyFont="1" applyFill="1" applyBorder="1" applyAlignment="1">
      <alignment vertical="center"/>
    </xf>
    <xf numFmtId="0" fontId="15" fillId="2" borderId="46" xfId="0" applyFont="1" applyFill="1" applyBorder="1"/>
    <xf numFmtId="0" fontId="15" fillId="2" borderId="47" xfId="0" applyFont="1" applyFill="1" applyBorder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/>
    <xf numFmtId="49" fontId="15" fillId="2" borderId="50" xfId="0" applyNumberFormat="1" applyFont="1" applyFill="1" applyBorder="1" applyAlignment="1">
      <alignment vertical="center"/>
    </xf>
    <xf numFmtId="0" fontId="15" fillId="2" borderId="51" xfId="0" applyFont="1" applyFill="1" applyBorder="1"/>
    <xf numFmtId="0" fontId="15" fillId="2" borderId="52" xfId="0" applyFont="1" applyFill="1" applyBorder="1"/>
    <xf numFmtId="0" fontId="13" fillId="7" borderId="23" xfId="0" applyFont="1" applyFill="1" applyBorder="1" applyAlignment="1">
      <alignment vertical="center"/>
    </xf>
    <xf numFmtId="0" fontId="10" fillId="9" borderId="22" xfId="0" applyFont="1" applyFill="1" applyBorder="1" applyAlignment="1">
      <alignment vertical="center"/>
    </xf>
    <xf numFmtId="49" fontId="18" fillId="9" borderId="23" xfId="0" applyNumberFormat="1" applyFont="1" applyFill="1" applyBorder="1" applyAlignment="1">
      <alignment vertical="center"/>
    </xf>
    <xf numFmtId="0" fontId="10" fillId="9" borderId="23" xfId="0" applyFont="1" applyFill="1" applyBorder="1" applyAlignment="1">
      <alignment vertical="center"/>
    </xf>
    <xf numFmtId="0" fontId="10" fillId="9" borderId="53" xfId="0" applyFont="1" applyFill="1" applyBorder="1" applyAlignment="1">
      <alignment vertical="center"/>
    </xf>
    <xf numFmtId="49" fontId="13" fillId="8" borderId="54" xfId="0" applyNumberFormat="1" applyFont="1" applyFill="1" applyBorder="1" applyAlignment="1">
      <alignment vertical="center"/>
    </xf>
    <xf numFmtId="0" fontId="0" fillId="0" borderId="23" xfId="0" applyNumberFormat="1" applyBorder="1"/>
    <xf numFmtId="0" fontId="20" fillId="0" borderId="57" xfId="0" applyFont="1" applyBorder="1" applyAlignment="1">
      <alignment vertical="center"/>
    </xf>
    <xf numFmtId="0" fontId="20" fillId="0" borderId="57" xfId="0" applyFont="1" applyBorder="1" applyAlignment="1">
      <alignment horizontal="center" vertical="center"/>
    </xf>
    <xf numFmtId="1" fontId="20" fillId="0" borderId="57" xfId="0" applyNumberFormat="1" applyFont="1" applyBorder="1" applyAlignment="1">
      <alignment horizontal="center" vertical="center"/>
    </xf>
    <xf numFmtId="0" fontId="20" fillId="10" borderId="57" xfId="0" applyFont="1" applyFill="1" applyBorder="1" applyAlignment="1">
      <alignment horizontal="center" vertical="center"/>
    </xf>
    <xf numFmtId="3" fontId="20" fillId="0" borderId="57" xfId="0" applyNumberFormat="1" applyFont="1" applyBorder="1" applyAlignment="1">
      <alignment horizontal="right" vertical="center"/>
    </xf>
    <xf numFmtId="0" fontId="20" fillId="0" borderId="57" xfId="0" applyFont="1" applyBorder="1" applyAlignment="1">
      <alignment vertical="center" wrapText="1"/>
    </xf>
    <xf numFmtId="2" fontId="20" fillId="0" borderId="57" xfId="0" applyNumberFormat="1" applyFont="1" applyBorder="1" applyAlignment="1">
      <alignment horizontal="center" vertical="center"/>
    </xf>
    <xf numFmtId="166" fontId="20" fillId="10" borderId="57" xfId="1" applyFont="1" applyFill="1" applyBorder="1" applyAlignment="1">
      <alignment horizontal="center" vertical="center"/>
    </xf>
    <xf numFmtId="3" fontId="21" fillId="2" borderId="6" xfId="0" applyNumberFormat="1" applyFont="1" applyFill="1" applyBorder="1" applyAlignment="1">
      <alignment horizontal="right" wrapText="1"/>
    </xf>
    <xf numFmtId="3" fontId="21" fillId="10" borderId="6" xfId="0" applyNumberFormat="1" applyFont="1" applyFill="1" applyBorder="1" applyAlignment="1">
      <alignment horizontal="right" vertical="center" wrapText="1"/>
    </xf>
    <xf numFmtId="0" fontId="21" fillId="0" borderId="57" xfId="0" applyFont="1" applyFill="1" applyBorder="1" applyAlignment="1">
      <alignment horizontal="left" vertical="center"/>
    </xf>
    <xf numFmtId="0" fontId="21" fillId="0" borderId="57" xfId="0" applyFont="1" applyFill="1" applyBorder="1" applyAlignment="1">
      <alignment horizontal="center" vertical="center"/>
    </xf>
    <xf numFmtId="172" fontId="20" fillId="0" borderId="57" xfId="2" applyNumberFormat="1" applyFont="1" applyBorder="1" applyAlignment="1">
      <alignment horizontal="center" vertical="center"/>
    </xf>
    <xf numFmtId="0" fontId="22" fillId="0" borderId="57" xfId="0" applyFont="1" applyBorder="1" applyAlignment="1">
      <alignment vertical="center"/>
    </xf>
    <xf numFmtId="3" fontId="20" fillId="0" borderId="57" xfId="0" applyNumberFormat="1" applyFont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right"/>
    </xf>
    <xf numFmtId="3" fontId="5" fillId="2" borderId="19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10" borderId="6" xfId="0" applyNumberFormat="1" applyFont="1" applyFill="1" applyBorder="1" applyAlignment="1">
      <alignment horizontal="right"/>
    </xf>
    <xf numFmtId="0" fontId="5" fillId="2" borderId="6" xfId="0" applyNumberFormat="1" applyFont="1" applyFill="1" applyBorder="1" applyAlignment="1">
      <alignment horizontal="center"/>
    </xf>
    <xf numFmtId="49" fontId="24" fillId="10" borderId="57" xfId="4" applyNumberFormat="1" applyFont="1" applyFill="1" applyBorder="1" applyAlignment="1">
      <alignment horizontal="center" vertical="center" wrapText="1"/>
    </xf>
    <xf numFmtId="49" fontId="25" fillId="2" borderId="57" xfId="4" applyNumberFormat="1" applyFont="1" applyFill="1" applyBorder="1" applyAlignment="1">
      <alignment horizontal="center" vertical="center" wrapText="1"/>
    </xf>
    <xf numFmtId="0" fontId="26" fillId="0" borderId="23" xfId="4" applyNumberFormat="1" applyFont="1"/>
    <xf numFmtId="0" fontId="26" fillId="0" borderId="23" xfId="4" applyFont="1"/>
    <xf numFmtId="49" fontId="27" fillId="10" borderId="6" xfId="5" applyNumberFormat="1" applyFont="1" applyFill="1" applyBorder="1" applyAlignment="1">
      <alignment horizontal="center" vertical="center" wrapText="1"/>
    </xf>
    <xf numFmtId="165" fontId="25" fillId="11" borderId="57" xfId="6" applyFont="1" applyFill="1" applyBorder="1" applyAlignment="1">
      <alignment horizontal="center" vertical="center"/>
    </xf>
    <xf numFmtId="0" fontId="28" fillId="0" borderId="23" xfId="4" applyNumberFormat="1" applyFont="1"/>
    <xf numFmtId="0" fontId="26" fillId="0" borderId="23" xfId="4" applyNumberFormat="1" applyFont="1" applyAlignment="1">
      <alignment horizontal="right"/>
    </xf>
    <xf numFmtId="49" fontId="24" fillId="10" borderId="57" xfId="4" applyNumberFormat="1" applyFont="1" applyFill="1" applyBorder="1" applyAlignment="1">
      <alignment horizontal="center" vertical="center"/>
    </xf>
    <xf numFmtId="165" fontId="25" fillId="11" borderId="57" xfId="6" applyFont="1" applyFill="1" applyBorder="1" applyAlignment="1">
      <alignment horizontal="center" vertical="center" wrapText="1"/>
    </xf>
    <xf numFmtId="0" fontId="26" fillId="0" borderId="23" xfId="4" applyFont="1" applyBorder="1"/>
    <xf numFmtId="0" fontId="28" fillId="0" borderId="23" xfId="4" applyNumberFormat="1" applyFont="1" applyBorder="1"/>
    <xf numFmtId="0" fontId="26" fillId="0" borderId="23" xfId="4" applyNumberFormat="1" applyFont="1" applyBorder="1"/>
    <xf numFmtId="0" fontId="26" fillId="0" borderId="23" xfId="4" applyNumberFormat="1" applyFont="1" applyBorder="1" applyAlignment="1">
      <alignment horizontal="right"/>
    </xf>
    <xf numFmtId="49" fontId="26" fillId="2" borderId="23" xfId="4" applyNumberFormat="1" applyFont="1" applyFill="1" applyBorder="1" applyAlignment="1">
      <alignment horizontal="center" vertical="center"/>
    </xf>
    <xf numFmtId="164" fontId="26" fillId="11" borderId="23" xfId="7" applyFont="1" applyFill="1" applyBorder="1" applyAlignment="1">
      <alignment horizontal="center" vertical="center" wrapText="1"/>
    </xf>
    <xf numFmtId="0" fontId="26" fillId="0" borderId="59" xfId="4" applyFont="1" applyBorder="1" applyAlignment="1">
      <alignment horizontal="center" vertical="center" wrapText="1"/>
    </xf>
    <xf numFmtId="49" fontId="26" fillId="2" borderId="61" xfId="4" applyNumberFormat="1" applyFont="1" applyFill="1" applyBorder="1" applyAlignment="1">
      <alignment horizontal="center" vertical="center" wrapText="1"/>
    </xf>
    <xf numFmtId="164" fontId="26" fillId="0" borderId="62" xfId="7" applyFont="1" applyBorder="1" applyAlignment="1">
      <alignment horizontal="center" vertical="center" wrapText="1"/>
    </xf>
    <xf numFmtId="49" fontId="29" fillId="11" borderId="57" xfId="4" applyNumberFormat="1" applyFont="1" applyFill="1" applyBorder="1" applyAlignment="1">
      <alignment horizontal="center" vertical="center" wrapText="1"/>
    </xf>
    <xf numFmtId="49" fontId="29" fillId="11" borderId="64" xfId="4" applyNumberFormat="1" applyFont="1" applyFill="1" applyBorder="1" applyAlignment="1">
      <alignment horizontal="center" vertical="center" wrapText="1"/>
    </xf>
    <xf numFmtId="49" fontId="26" fillId="2" borderId="57" xfId="4" applyNumberFormat="1" applyFont="1" applyFill="1" applyBorder="1" applyAlignment="1">
      <alignment horizontal="center" vertical="center" wrapText="1"/>
    </xf>
    <xf numFmtId="49" fontId="29" fillId="10" borderId="57" xfId="4" applyNumberFormat="1" applyFont="1" applyFill="1" applyBorder="1" applyAlignment="1">
      <alignment horizontal="center" vertical="center" wrapText="1"/>
    </xf>
    <xf numFmtId="0" fontId="28" fillId="14" borderId="65" xfId="4" applyNumberFormat="1" applyFont="1" applyFill="1" applyBorder="1" applyAlignment="1">
      <alignment horizontal="center" vertical="center" wrapText="1"/>
    </xf>
    <xf numFmtId="49" fontId="26" fillId="10" borderId="66" xfId="4" applyNumberFormat="1" applyFont="1" applyFill="1" applyBorder="1" applyAlignment="1">
      <alignment horizontal="center" vertical="center" wrapText="1"/>
    </xf>
    <xf numFmtId="164" fontId="26" fillId="10" borderId="67" xfId="7" applyFont="1" applyFill="1" applyBorder="1" applyAlignment="1">
      <alignment horizontal="center" vertical="center" wrapText="1"/>
    </xf>
    <xf numFmtId="164" fontId="28" fillId="10" borderId="68" xfId="7" applyFont="1" applyFill="1" applyBorder="1" applyAlignment="1">
      <alignment horizontal="center" vertical="center" wrapText="1"/>
    </xf>
    <xf numFmtId="0" fontId="26" fillId="0" borderId="23" xfId="4" applyNumberFormat="1" applyFont="1" applyAlignment="1">
      <alignment horizontal="center"/>
    </xf>
    <xf numFmtId="164" fontId="28" fillId="0" borderId="23" xfId="7" applyFont="1" applyAlignment="1">
      <alignment horizontal="center" vertical="center"/>
    </xf>
    <xf numFmtId="49" fontId="29" fillId="10" borderId="58" xfId="4" applyNumberFormat="1" applyFont="1" applyFill="1" applyBorder="1" applyAlignment="1">
      <alignment horizontal="center" vertical="center"/>
    </xf>
    <xf numFmtId="164" fontId="29" fillId="10" borderId="69" xfId="4" applyNumberFormat="1" applyFont="1" applyFill="1" applyBorder="1" applyAlignment="1">
      <alignment vertical="center"/>
    </xf>
    <xf numFmtId="49" fontId="29" fillId="10" borderId="60" xfId="4" applyNumberFormat="1" applyFont="1" applyFill="1" applyBorder="1" applyAlignment="1">
      <alignment horizontal="center" vertical="center"/>
    </xf>
    <xf numFmtId="164" fontId="29" fillId="10" borderId="70" xfId="7" applyFont="1" applyFill="1" applyBorder="1" applyAlignment="1">
      <alignment vertical="center"/>
    </xf>
    <xf numFmtId="49" fontId="29" fillId="10" borderId="63" xfId="4" applyNumberFormat="1" applyFont="1" applyFill="1" applyBorder="1" applyAlignment="1">
      <alignment horizontal="center" vertical="center"/>
    </xf>
    <xf numFmtId="164" fontId="29" fillId="10" borderId="71" xfId="7" applyFont="1" applyFill="1" applyBorder="1" applyAlignment="1">
      <alignment vertical="center"/>
    </xf>
    <xf numFmtId="0" fontId="26" fillId="0" borderId="23" xfId="4" applyNumberFormat="1" applyFont="1" applyAlignment="1">
      <alignment horizontal="center" vertical="center"/>
    </xf>
    <xf numFmtId="0" fontId="28" fillId="0" borderId="23" xfId="4" applyNumberFormat="1" applyFont="1" applyAlignment="1">
      <alignment horizontal="center" vertical="center"/>
    </xf>
    <xf numFmtId="164" fontId="26" fillId="0" borderId="57" xfId="7" applyFont="1" applyBorder="1" applyAlignment="1">
      <alignment horizontal="center" vertical="center" wrapText="1"/>
    </xf>
    <xf numFmtId="3" fontId="26" fillId="0" borderId="59" xfId="4" applyNumberFormat="1" applyFont="1" applyBorder="1" applyAlignment="1">
      <alignment horizontal="center" vertical="center" wrapText="1"/>
    </xf>
    <xf numFmtId="164" fontId="26" fillId="0" borderId="64" xfId="7" applyFont="1" applyBorder="1" applyAlignment="1">
      <alignment horizontal="center" vertical="center" wrapText="1"/>
    </xf>
    <xf numFmtId="49" fontId="29" fillId="10" borderId="59" xfId="4" applyNumberFormat="1" applyFont="1" applyFill="1" applyBorder="1" applyAlignment="1">
      <alignment horizontal="center" vertical="center" wrapText="1"/>
    </xf>
    <xf numFmtId="164" fontId="26" fillId="0" borderId="59" xfId="7" applyFont="1" applyBorder="1" applyAlignment="1">
      <alignment horizontal="center" vertical="center" wrapText="1"/>
    </xf>
    <xf numFmtId="49" fontId="29" fillId="10" borderId="64" xfId="4" applyNumberFormat="1" applyFont="1" applyFill="1" applyBorder="1" applyAlignment="1">
      <alignment horizontal="center" vertical="center" wrapText="1"/>
    </xf>
    <xf numFmtId="165" fontId="13" fillId="8" borderId="55" xfId="3" applyFont="1" applyFill="1" applyBorder="1" applyAlignment="1">
      <alignment vertical="center"/>
    </xf>
    <xf numFmtId="165" fontId="13" fillId="8" borderId="56" xfId="3" applyFont="1" applyFill="1" applyBorder="1" applyAlignment="1">
      <alignment vertical="center"/>
    </xf>
    <xf numFmtId="49" fontId="32" fillId="8" borderId="54" xfId="0" applyNumberFormat="1" applyFont="1" applyFill="1" applyBorder="1" applyAlignment="1">
      <alignment horizontal="center" vertical="center"/>
    </xf>
    <xf numFmtId="165" fontId="32" fillId="8" borderId="55" xfId="3" applyFont="1" applyFill="1" applyBorder="1" applyAlignment="1">
      <alignment horizontal="center" vertical="center"/>
    </xf>
    <xf numFmtId="165" fontId="32" fillId="8" borderId="56" xfId="3" applyFont="1" applyFill="1" applyBorder="1" applyAlignment="1">
      <alignment horizontal="center" vertical="center"/>
    </xf>
    <xf numFmtId="49" fontId="32" fillId="8" borderId="39" xfId="0" applyNumberFormat="1" applyFont="1" applyFill="1" applyBorder="1" applyAlignment="1">
      <alignment horizontal="center" vertical="center"/>
    </xf>
    <xf numFmtId="170" fontId="32" fillId="8" borderId="40" xfId="0" applyNumberFormat="1" applyFont="1" applyFill="1" applyBorder="1" applyAlignment="1">
      <alignment horizontal="center" vertical="center"/>
    </xf>
    <xf numFmtId="0" fontId="30" fillId="9" borderId="45" xfId="0" applyFont="1" applyFill="1" applyBorder="1" applyAlignment="1">
      <alignment horizontal="center" vertical="center"/>
    </xf>
    <xf numFmtId="49" fontId="31" fillId="9" borderId="46" xfId="0" applyNumberFormat="1" applyFont="1" applyFill="1" applyBorder="1" applyAlignment="1">
      <alignment horizontal="center" vertical="center"/>
    </xf>
    <xf numFmtId="0" fontId="30" fillId="9" borderId="46" xfId="0" applyFont="1" applyFill="1" applyBorder="1" applyAlignment="1">
      <alignment horizontal="center" vertical="center"/>
    </xf>
    <xf numFmtId="0" fontId="30" fillId="9" borderId="47" xfId="0" applyFont="1" applyFill="1" applyBorder="1" applyAlignment="1">
      <alignment horizontal="center" vertical="center"/>
    </xf>
    <xf numFmtId="170" fontId="32" fillId="8" borderId="41" xfId="0" applyNumberFormat="1" applyFont="1" applyFill="1" applyBorder="1" applyAlignment="1">
      <alignment horizontal="center" vertical="center"/>
    </xf>
    <xf numFmtId="49" fontId="18" fillId="9" borderId="42" xfId="0" applyNumberFormat="1" applyFont="1" applyFill="1" applyBorder="1" applyAlignment="1">
      <alignment vertical="center"/>
    </xf>
    <xf numFmtId="0" fontId="13" fillId="9" borderId="43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49" fontId="4" fillId="3" borderId="6" xfId="0" applyNumberFormat="1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49" fontId="5" fillId="2" borderId="6" xfId="0" applyNumberFormat="1" applyFont="1" applyFill="1" applyBorder="1"/>
    <xf numFmtId="0" fontId="5" fillId="2" borderId="6" xfId="0" applyFont="1" applyFill="1" applyBorder="1"/>
    <xf numFmtId="49" fontId="7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8" fillId="9" borderId="76" xfId="4" applyNumberFormat="1" applyFont="1" applyFill="1" applyBorder="1" applyAlignment="1">
      <alignment horizontal="center" vertical="center" wrapText="1"/>
    </xf>
    <xf numFmtId="164" fontId="28" fillId="0" borderId="75" xfId="7" applyFont="1" applyBorder="1" applyAlignment="1">
      <alignment horizontal="center" vertical="center" wrapText="1"/>
    </xf>
    <xf numFmtId="0" fontId="28" fillId="12" borderId="73" xfId="4" applyNumberFormat="1" applyFont="1" applyFill="1" applyBorder="1" applyAlignment="1">
      <alignment horizontal="center" vertical="center" wrapText="1"/>
    </xf>
    <xf numFmtId="0" fontId="28" fillId="12" borderId="74" xfId="4" applyNumberFormat="1" applyFont="1" applyFill="1" applyBorder="1" applyAlignment="1">
      <alignment horizontal="center" vertical="center" wrapText="1"/>
    </xf>
    <xf numFmtId="0" fontId="28" fillId="12" borderId="72" xfId="4" applyNumberFormat="1" applyFont="1" applyFill="1" applyBorder="1" applyAlignment="1">
      <alignment horizontal="center" vertical="center" wrapText="1"/>
    </xf>
    <xf numFmtId="164" fontId="28" fillId="0" borderId="47" xfId="4" applyNumberFormat="1" applyFont="1" applyBorder="1" applyAlignment="1">
      <alignment horizontal="center" vertical="center" wrapText="1"/>
    </xf>
    <xf numFmtId="164" fontId="28" fillId="0" borderId="49" xfId="4" applyNumberFormat="1" applyFont="1" applyBorder="1" applyAlignment="1">
      <alignment horizontal="center" vertical="center" wrapText="1"/>
    </xf>
    <xf numFmtId="164" fontId="28" fillId="0" borderId="52" xfId="4" applyNumberFormat="1" applyFont="1" applyBorder="1" applyAlignment="1">
      <alignment horizontal="center" vertical="center" wrapText="1"/>
    </xf>
    <xf numFmtId="0" fontId="28" fillId="13" borderId="73" xfId="4" applyNumberFormat="1" applyFont="1" applyFill="1" applyBorder="1" applyAlignment="1">
      <alignment horizontal="center" vertical="center" wrapText="1"/>
    </xf>
    <xf numFmtId="0" fontId="28" fillId="13" borderId="74" xfId="4" applyNumberFormat="1" applyFont="1" applyFill="1" applyBorder="1" applyAlignment="1">
      <alignment horizontal="center" vertical="center" wrapText="1"/>
    </xf>
    <xf numFmtId="0" fontId="28" fillId="13" borderId="72" xfId="4" applyNumberFormat="1" applyFont="1" applyFill="1" applyBorder="1" applyAlignment="1">
      <alignment horizontal="center" vertical="center" wrapText="1"/>
    </xf>
    <xf numFmtId="164" fontId="25" fillId="0" borderId="77" xfId="7" applyFont="1" applyBorder="1" applyAlignment="1">
      <alignment horizontal="center" vertical="center" wrapText="1"/>
    </xf>
    <xf numFmtId="164" fontId="25" fillId="0" borderId="78" xfId="7" applyFont="1" applyBorder="1" applyAlignment="1">
      <alignment horizontal="center" vertical="center" wrapText="1"/>
    </xf>
    <xf numFmtId="164" fontId="25" fillId="0" borderId="79" xfId="7" applyFont="1" applyBorder="1" applyAlignment="1">
      <alignment horizontal="center" vertical="center" wrapText="1"/>
    </xf>
  </cellXfs>
  <cellStyles count="8">
    <cellStyle name="Millares" xfId="1" builtinId="3"/>
    <cellStyle name="Millares [0]" xfId="3" builtinId="6"/>
    <cellStyle name="Millares [0] 3" xfId="6"/>
    <cellStyle name="Millares 3" xfId="2"/>
    <cellStyle name="Moneda [0] 2" xfId="7"/>
    <cellStyle name="Normal" xfId="0" builtinId="0"/>
    <cellStyle name="Normal 3" xfId="5"/>
    <cellStyle name="Normal 6" xf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4"/>
  <sheetViews>
    <sheetView showGridLines="0" tabSelected="1" view="pageBreakPreview" zoomScale="120" zoomScaleNormal="120" zoomScaleSheetLayoutView="120" workbookViewId="0">
      <selection activeCell="I105" sqref="I105"/>
    </sheetView>
  </sheetViews>
  <sheetFormatPr baseColWidth="10"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108</v>
      </c>
      <c r="D9" s="8"/>
      <c r="E9" s="205" t="s">
        <v>77</v>
      </c>
      <c r="F9" s="206"/>
      <c r="G9" s="9">
        <v>150000</v>
      </c>
    </row>
    <row r="10" spans="1:7" ht="38.25" customHeight="1">
      <c r="A10" s="5"/>
      <c r="B10" s="10" t="s">
        <v>1</v>
      </c>
      <c r="C10" s="11" t="s">
        <v>118</v>
      </c>
      <c r="D10" s="12"/>
      <c r="E10" s="203" t="s">
        <v>2</v>
      </c>
      <c r="F10" s="204"/>
      <c r="G10" s="14" t="s">
        <v>111</v>
      </c>
    </row>
    <row r="11" spans="1:7" ht="18" customHeight="1">
      <c r="A11" s="5"/>
      <c r="B11" s="10" t="s">
        <v>3</v>
      </c>
      <c r="C11" s="14" t="s">
        <v>63</v>
      </c>
      <c r="D11" s="12"/>
      <c r="E11" s="203" t="s">
        <v>109</v>
      </c>
      <c r="F11" s="204"/>
      <c r="G11" s="15">
        <v>150</v>
      </c>
    </row>
    <row r="12" spans="1:7" ht="11.25" customHeight="1">
      <c r="A12" s="5"/>
      <c r="B12" s="10" t="s">
        <v>4</v>
      </c>
      <c r="C12" s="16" t="s">
        <v>64</v>
      </c>
      <c r="D12" s="12"/>
      <c r="E12" s="17" t="s">
        <v>5</v>
      </c>
      <c r="F12" s="18"/>
      <c r="G12" s="19">
        <f>G9*G11</f>
        <v>22500000</v>
      </c>
    </row>
    <row r="13" spans="1:7" ht="11.25" customHeight="1">
      <c r="A13" s="5"/>
      <c r="B13" s="10" t="s">
        <v>6</v>
      </c>
      <c r="C13" s="14" t="s">
        <v>65</v>
      </c>
      <c r="D13" s="12"/>
      <c r="E13" s="203" t="s">
        <v>7</v>
      </c>
      <c r="F13" s="204"/>
      <c r="G13" s="14" t="s">
        <v>119</v>
      </c>
    </row>
    <row r="14" spans="1:7" ht="13.5" customHeight="1">
      <c r="A14" s="5"/>
      <c r="B14" s="10" t="s">
        <v>8</v>
      </c>
      <c r="C14" s="14" t="s">
        <v>66</v>
      </c>
      <c r="D14" s="12"/>
      <c r="E14" s="203" t="s">
        <v>9</v>
      </c>
      <c r="F14" s="204"/>
      <c r="G14" s="14" t="s">
        <v>111</v>
      </c>
    </row>
    <row r="15" spans="1:7" ht="25.5" customHeight="1">
      <c r="A15" s="5"/>
      <c r="B15" s="10" t="s">
        <v>10</v>
      </c>
      <c r="C15" s="20">
        <v>44986</v>
      </c>
      <c r="D15" s="12"/>
      <c r="E15" s="207" t="s">
        <v>11</v>
      </c>
      <c r="F15" s="208"/>
      <c r="G15" s="16" t="s">
        <v>67</v>
      </c>
    </row>
    <row r="16" spans="1:7" ht="12" customHeight="1">
      <c r="A16" s="2"/>
      <c r="B16" s="21"/>
      <c r="C16" s="22"/>
      <c r="D16" s="23"/>
      <c r="E16" s="24"/>
      <c r="F16" s="24"/>
      <c r="G16" s="25"/>
    </row>
    <row r="17" spans="1:7" ht="12" customHeight="1">
      <c r="A17" s="26"/>
      <c r="B17" s="209" t="s">
        <v>12</v>
      </c>
      <c r="C17" s="210"/>
      <c r="D17" s="210"/>
      <c r="E17" s="210"/>
      <c r="F17" s="210"/>
      <c r="G17" s="210"/>
    </row>
    <row r="18" spans="1:7" ht="12" customHeight="1">
      <c r="A18" s="2"/>
      <c r="B18" s="27"/>
      <c r="C18" s="28"/>
      <c r="D18" s="28"/>
      <c r="E18" s="28"/>
      <c r="F18" s="29"/>
      <c r="G18" s="29"/>
    </row>
    <row r="19" spans="1:7" ht="12" customHeight="1">
      <c r="A19" s="5"/>
      <c r="B19" s="30" t="s">
        <v>13</v>
      </c>
      <c r="C19" s="31"/>
      <c r="D19" s="32"/>
      <c r="E19" s="32"/>
      <c r="F19" s="32"/>
      <c r="G19" s="32"/>
    </row>
    <row r="20" spans="1:7" ht="24" customHeight="1">
      <c r="A20" s="26"/>
      <c r="B20" s="33" t="s">
        <v>14</v>
      </c>
      <c r="C20" s="33" t="s">
        <v>15</v>
      </c>
      <c r="D20" s="33" t="s">
        <v>16</v>
      </c>
      <c r="E20" s="33" t="s">
        <v>17</v>
      </c>
      <c r="F20" s="33" t="s">
        <v>18</v>
      </c>
      <c r="G20" s="33" t="s">
        <v>19</v>
      </c>
    </row>
    <row r="21" spans="1:7" ht="16.5" customHeight="1">
      <c r="A21" s="26"/>
      <c r="B21" s="126" t="s">
        <v>70</v>
      </c>
      <c r="C21" s="127" t="s">
        <v>20</v>
      </c>
      <c r="D21" s="128">
        <v>32</v>
      </c>
      <c r="E21" s="129" t="s">
        <v>68</v>
      </c>
      <c r="F21" s="130">
        <v>50000</v>
      </c>
      <c r="G21" s="135">
        <f>(D21*F21)</f>
        <v>1600000</v>
      </c>
    </row>
    <row r="22" spans="1:7" ht="21" customHeight="1">
      <c r="A22" s="26"/>
      <c r="B22" s="131" t="s">
        <v>71</v>
      </c>
      <c r="C22" s="127" t="s">
        <v>20</v>
      </c>
      <c r="D22" s="132">
        <v>0.5</v>
      </c>
      <c r="E22" s="129" t="s">
        <v>68</v>
      </c>
      <c r="F22" s="130">
        <v>27000</v>
      </c>
      <c r="G22" s="135">
        <f t="shared" ref="G22:G28" si="0">(D22*F22)</f>
        <v>13500</v>
      </c>
    </row>
    <row r="23" spans="1:7" ht="15" customHeight="1">
      <c r="A23" s="26"/>
      <c r="B23" s="131" t="s">
        <v>72</v>
      </c>
      <c r="C23" s="127" t="s">
        <v>20</v>
      </c>
      <c r="D23" s="128">
        <v>10</v>
      </c>
      <c r="E23" s="129" t="s">
        <v>26</v>
      </c>
      <c r="F23" s="130">
        <v>27000</v>
      </c>
      <c r="G23" s="135">
        <f t="shared" si="0"/>
        <v>270000</v>
      </c>
    </row>
    <row r="24" spans="1:7" ht="12.75" customHeight="1">
      <c r="A24" s="26"/>
      <c r="B24" s="126" t="s">
        <v>73</v>
      </c>
      <c r="C24" s="127" t="s">
        <v>20</v>
      </c>
      <c r="D24" s="128">
        <v>2</v>
      </c>
      <c r="E24" s="133" t="s">
        <v>69</v>
      </c>
      <c r="F24" s="130">
        <v>27000</v>
      </c>
      <c r="G24" s="134">
        <f t="shared" si="0"/>
        <v>54000</v>
      </c>
    </row>
    <row r="25" spans="1:7" ht="12.75" customHeight="1">
      <c r="A25" s="26"/>
      <c r="B25" s="131" t="s">
        <v>74</v>
      </c>
      <c r="C25" s="127" t="s">
        <v>20</v>
      </c>
      <c r="D25" s="128">
        <v>2</v>
      </c>
      <c r="E25" s="127" t="s">
        <v>69</v>
      </c>
      <c r="F25" s="130">
        <v>27000</v>
      </c>
      <c r="G25" s="134">
        <f t="shared" si="0"/>
        <v>54000</v>
      </c>
    </row>
    <row r="26" spans="1:7" ht="13.5" customHeight="1">
      <c r="A26" s="26"/>
      <c r="B26" s="126" t="s">
        <v>75</v>
      </c>
      <c r="C26" s="127" t="s">
        <v>20</v>
      </c>
      <c r="D26" s="128">
        <v>10</v>
      </c>
      <c r="E26" s="127" t="s">
        <v>69</v>
      </c>
      <c r="F26" s="130">
        <v>27000</v>
      </c>
      <c r="G26" s="134">
        <f t="shared" si="0"/>
        <v>270000</v>
      </c>
    </row>
    <row r="27" spans="1:7" ht="13.5" customHeight="1">
      <c r="A27" s="26"/>
      <c r="B27" s="126" t="s">
        <v>113</v>
      </c>
      <c r="C27" s="127" t="s">
        <v>20</v>
      </c>
      <c r="D27" s="128">
        <v>72</v>
      </c>
      <c r="E27" s="127" t="s">
        <v>114</v>
      </c>
      <c r="F27" s="130">
        <v>27000</v>
      </c>
      <c r="G27" s="134">
        <f t="shared" si="0"/>
        <v>1944000</v>
      </c>
    </row>
    <row r="28" spans="1:7" ht="12.75" customHeight="1">
      <c r="A28" s="26"/>
      <c r="B28" s="126" t="s">
        <v>76</v>
      </c>
      <c r="C28" s="127" t="s">
        <v>20</v>
      </c>
      <c r="D28" s="128">
        <v>12</v>
      </c>
      <c r="E28" s="127" t="s">
        <v>69</v>
      </c>
      <c r="F28" s="130">
        <v>27000</v>
      </c>
      <c r="G28" s="134">
        <f t="shared" si="0"/>
        <v>324000</v>
      </c>
    </row>
    <row r="29" spans="1:7" ht="12.75" customHeight="1">
      <c r="A29" s="26"/>
      <c r="B29" s="35" t="s">
        <v>21</v>
      </c>
      <c r="C29" s="36"/>
      <c r="D29" s="36"/>
      <c r="E29" s="36"/>
      <c r="F29" s="37"/>
      <c r="G29" s="38">
        <f>SUM(G21:G28)</f>
        <v>4529500</v>
      </c>
    </row>
    <row r="30" spans="1:7" ht="12" customHeight="1">
      <c r="A30" s="2"/>
      <c r="B30" s="27"/>
      <c r="C30" s="29"/>
      <c r="D30" s="29"/>
      <c r="E30" s="29"/>
      <c r="F30" s="39"/>
      <c r="G30" s="39"/>
    </row>
    <row r="31" spans="1:7" ht="12" customHeight="1">
      <c r="A31" s="5"/>
      <c r="B31" s="40" t="s">
        <v>22</v>
      </c>
      <c r="C31" s="41"/>
      <c r="D31" s="42"/>
      <c r="E31" s="42"/>
      <c r="F31" s="43"/>
      <c r="G31" s="43"/>
    </row>
    <row r="32" spans="1:7" ht="24" customHeight="1">
      <c r="A32" s="5"/>
      <c r="B32" s="44" t="s">
        <v>14</v>
      </c>
      <c r="C32" s="45" t="s">
        <v>15</v>
      </c>
      <c r="D32" s="45" t="s">
        <v>16</v>
      </c>
      <c r="E32" s="44" t="s">
        <v>17</v>
      </c>
      <c r="F32" s="45" t="s">
        <v>18</v>
      </c>
      <c r="G32" s="44" t="s">
        <v>19</v>
      </c>
    </row>
    <row r="33" spans="1:11" ht="12" customHeight="1">
      <c r="A33" s="5"/>
      <c r="B33" s="46"/>
      <c r="C33" s="47" t="s">
        <v>62</v>
      </c>
      <c r="D33" s="47"/>
      <c r="E33" s="47"/>
      <c r="F33" s="46"/>
      <c r="G33" s="46"/>
    </row>
    <row r="34" spans="1:11" ht="12" customHeight="1">
      <c r="A34" s="5"/>
      <c r="B34" s="48" t="s">
        <v>23</v>
      </c>
      <c r="C34" s="49"/>
      <c r="D34" s="49"/>
      <c r="E34" s="49"/>
      <c r="F34" s="50"/>
      <c r="G34" s="50"/>
    </row>
    <row r="35" spans="1:11" ht="12" customHeight="1">
      <c r="A35" s="2"/>
      <c r="B35" s="51"/>
      <c r="C35" s="52"/>
      <c r="D35" s="52"/>
      <c r="E35" s="52"/>
      <c r="F35" s="53"/>
      <c r="G35" s="53"/>
    </row>
    <row r="36" spans="1:11" ht="12" customHeight="1">
      <c r="A36" s="5"/>
      <c r="B36" s="40" t="s">
        <v>24</v>
      </c>
      <c r="C36" s="41"/>
      <c r="D36" s="42"/>
      <c r="E36" s="42"/>
      <c r="F36" s="43"/>
      <c r="G36" s="43"/>
    </row>
    <row r="37" spans="1:11" ht="24" customHeight="1">
      <c r="A37" s="5"/>
      <c r="B37" s="54" t="s">
        <v>14</v>
      </c>
      <c r="C37" s="54" t="s">
        <v>15</v>
      </c>
      <c r="D37" s="54" t="s">
        <v>16</v>
      </c>
      <c r="E37" s="54" t="s">
        <v>17</v>
      </c>
      <c r="F37" s="55" t="s">
        <v>18</v>
      </c>
      <c r="G37" s="54" t="s">
        <v>19</v>
      </c>
    </row>
    <row r="38" spans="1:11" ht="12.75" customHeight="1">
      <c r="A38" s="26"/>
      <c r="B38" s="136" t="s">
        <v>79</v>
      </c>
      <c r="C38" s="127" t="s">
        <v>25</v>
      </c>
      <c r="D38" s="137">
        <v>0.4</v>
      </c>
      <c r="E38" s="137" t="s">
        <v>78</v>
      </c>
      <c r="F38" s="19">
        <v>150000</v>
      </c>
      <c r="G38" s="19">
        <f>(D38*F38)</f>
        <v>60000</v>
      </c>
    </row>
    <row r="39" spans="1:11" ht="12.75" customHeight="1">
      <c r="A39" s="26"/>
      <c r="B39" s="126" t="s">
        <v>80</v>
      </c>
      <c r="C39" s="127" t="s">
        <v>25</v>
      </c>
      <c r="D39" s="137">
        <v>0.4</v>
      </c>
      <c r="E39" s="137" t="s">
        <v>78</v>
      </c>
      <c r="F39" s="19">
        <v>150000</v>
      </c>
      <c r="G39" s="19">
        <f t="shared" ref="G39:G43" si="1">(D39*F39)</f>
        <v>60000</v>
      </c>
    </row>
    <row r="40" spans="1:11" ht="12.75" customHeight="1">
      <c r="A40" s="26"/>
      <c r="B40" s="126" t="s">
        <v>81</v>
      </c>
      <c r="C40" s="127" t="s">
        <v>25</v>
      </c>
      <c r="D40" s="137">
        <v>0.2</v>
      </c>
      <c r="E40" s="137" t="s">
        <v>78</v>
      </c>
      <c r="F40" s="19">
        <v>150000</v>
      </c>
      <c r="G40" s="19">
        <f t="shared" si="1"/>
        <v>30000</v>
      </c>
    </row>
    <row r="41" spans="1:11" ht="12.75" customHeight="1">
      <c r="A41" s="26"/>
      <c r="B41" s="126" t="s">
        <v>75</v>
      </c>
      <c r="C41" s="127" t="s">
        <v>25</v>
      </c>
      <c r="D41" s="137">
        <v>0.2</v>
      </c>
      <c r="E41" s="137" t="s">
        <v>78</v>
      </c>
      <c r="F41" s="19">
        <v>150000</v>
      </c>
      <c r="G41" s="19">
        <f t="shared" si="1"/>
        <v>30000</v>
      </c>
    </row>
    <row r="42" spans="1:11" ht="12.75" customHeight="1">
      <c r="A42" s="26"/>
      <c r="B42" s="126" t="s">
        <v>82</v>
      </c>
      <c r="C42" s="127" t="s">
        <v>25</v>
      </c>
      <c r="D42" s="137">
        <v>0.25</v>
      </c>
      <c r="E42" s="137" t="s">
        <v>78</v>
      </c>
      <c r="F42" s="19">
        <v>150000</v>
      </c>
      <c r="G42" s="19">
        <f t="shared" si="1"/>
        <v>37500</v>
      </c>
    </row>
    <row r="43" spans="1:11" ht="12.75" customHeight="1">
      <c r="A43" s="26"/>
      <c r="B43" s="126" t="s">
        <v>83</v>
      </c>
      <c r="C43" s="127" t="s">
        <v>25</v>
      </c>
      <c r="D43" s="137">
        <v>0.1</v>
      </c>
      <c r="E43" s="137" t="s">
        <v>78</v>
      </c>
      <c r="F43" s="19">
        <v>150000</v>
      </c>
      <c r="G43" s="19">
        <f t="shared" si="1"/>
        <v>15000</v>
      </c>
    </row>
    <row r="44" spans="1:11" ht="12.75" customHeight="1">
      <c r="A44" s="5"/>
      <c r="B44" s="56" t="s">
        <v>27</v>
      </c>
      <c r="C44" s="57"/>
      <c r="D44" s="57"/>
      <c r="E44" s="57"/>
      <c r="F44" s="58"/>
      <c r="G44" s="59">
        <f>SUM(G38:G43)</f>
        <v>232500</v>
      </c>
    </row>
    <row r="45" spans="1:11" ht="12" customHeight="1">
      <c r="A45" s="2"/>
      <c r="B45" s="51"/>
      <c r="C45" s="52"/>
      <c r="D45" s="52"/>
      <c r="E45" s="52"/>
      <c r="F45" s="53"/>
      <c r="G45" s="53"/>
    </row>
    <row r="46" spans="1:11" ht="12" customHeight="1">
      <c r="A46" s="5"/>
      <c r="B46" s="40" t="s">
        <v>28</v>
      </c>
      <c r="C46" s="41"/>
      <c r="D46" s="42"/>
      <c r="E46" s="42"/>
      <c r="F46" s="43"/>
      <c r="G46" s="43"/>
    </row>
    <row r="47" spans="1:11" ht="24" customHeight="1">
      <c r="A47" s="5"/>
      <c r="B47" s="55" t="s">
        <v>29</v>
      </c>
      <c r="C47" s="55" t="s">
        <v>30</v>
      </c>
      <c r="D47" s="55" t="s">
        <v>31</v>
      </c>
      <c r="E47" s="55" t="s">
        <v>17</v>
      </c>
      <c r="F47" s="55" t="s">
        <v>18</v>
      </c>
      <c r="G47" s="55" t="s">
        <v>19</v>
      </c>
      <c r="K47" s="125"/>
    </row>
    <row r="48" spans="1:11" ht="12.75" customHeight="1">
      <c r="A48" s="26"/>
      <c r="B48" s="126" t="s">
        <v>101</v>
      </c>
      <c r="C48" s="138" t="s">
        <v>33</v>
      </c>
      <c r="D48" s="132">
        <v>1</v>
      </c>
      <c r="E48" s="127" t="s">
        <v>84</v>
      </c>
      <c r="F48" s="143">
        <v>650000</v>
      </c>
      <c r="G48" s="143">
        <f>(D48*F48)</f>
        <v>650000</v>
      </c>
      <c r="K48" s="125"/>
    </row>
    <row r="49" spans="1:7" ht="12.75" customHeight="1">
      <c r="A49" s="26"/>
      <c r="B49" s="139" t="s">
        <v>32</v>
      </c>
      <c r="C49" s="138"/>
      <c r="D49" s="140"/>
      <c r="E49" s="127"/>
      <c r="F49" s="141"/>
      <c r="G49" s="141">
        <f t="shared" ref="G49:G67" si="2">(D49*F49)</f>
        <v>0</v>
      </c>
    </row>
    <row r="50" spans="1:7" ht="12.75" customHeight="1">
      <c r="A50" s="26"/>
      <c r="B50" s="126" t="s">
        <v>102</v>
      </c>
      <c r="C50" s="138" t="s">
        <v>33</v>
      </c>
      <c r="D50" s="140">
        <v>250</v>
      </c>
      <c r="E50" s="127" t="s">
        <v>78</v>
      </c>
      <c r="F50" s="141">
        <v>1156</v>
      </c>
      <c r="G50" s="141">
        <f t="shared" si="2"/>
        <v>289000</v>
      </c>
    </row>
    <row r="51" spans="1:7" ht="12.75" customHeight="1">
      <c r="A51" s="26"/>
      <c r="B51" s="126" t="s">
        <v>103</v>
      </c>
      <c r="C51" s="138" t="s">
        <v>33</v>
      </c>
      <c r="D51" s="140">
        <v>300</v>
      </c>
      <c r="E51" s="127" t="s">
        <v>112</v>
      </c>
      <c r="F51" s="141">
        <v>852</v>
      </c>
      <c r="G51" s="141">
        <f t="shared" si="2"/>
        <v>255600</v>
      </c>
    </row>
    <row r="52" spans="1:7" ht="12.75" customHeight="1">
      <c r="A52" s="26"/>
      <c r="B52" s="126" t="s">
        <v>104</v>
      </c>
      <c r="C52" s="138" t="s">
        <v>33</v>
      </c>
      <c r="D52" s="140">
        <v>200</v>
      </c>
      <c r="E52" s="127" t="s">
        <v>112</v>
      </c>
      <c r="F52" s="141">
        <v>1370</v>
      </c>
      <c r="G52" s="141">
        <f t="shared" si="2"/>
        <v>274000</v>
      </c>
    </row>
    <row r="53" spans="1:7" ht="12.75" customHeight="1">
      <c r="A53" s="26"/>
      <c r="B53" s="139" t="s">
        <v>85</v>
      </c>
      <c r="C53" s="138"/>
      <c r="D53" s="140"/>
      <c r="E53" s="127"/>
      <c r="F53" s="141"/>
      <c r="G53" s="141">
        <f t="shared" si="2"/>
        <v>0</v>
      </c>
    </row>
    <row r="54" spans="1:7" ht="12.75" customHeight="1">
      <c r="A54" s="26"/>
      <c r="B54" s="126" t="s">
        <v>120</v>
      </c>
      <c r="C54" s="138" t="s">
        <v>105</v>
      </c>
      <c r="D54" s="140">
        <v>4</v>
      </c>
      <c r="E54" s="127" t="s">
        <v>86</v>
      </c>
      <c r="F54" s="141">
        <v>40600</v>
      </c>
      <c r="G54" s="141">
        <f t="shared" si="2"/>
        <v>162400</v>
      </c>
    </row>
    <row r="55" spans="1:7" ht="12.75" customHeight="1">
      <c r="A55" s="26"/>
      <c r="B55" s="126" t="s">
        <v>87</v>
      </c>
      <c r="C55" s="138" t="s">
        <v>33</v>
      </c>
      <c r="D55" s="140">
        <v>1</v>
      </c>
      <c r="E55" s="127" t="s">
        <v>112</v>
      </c>
      <c r="F55" s="141">
        <v>45000</v>
      </c>
      <c r="G55" s="141">
        <f t="shared" si="2"/>
        <v>45000</v>
      </c>
    </row>
    <row r="56" spans="1:7" ht="12.75" customHeight="1">
      <c r="A56" s="26"/>
      <c r="B56" s="126" t="s">
        <v>88</v>
      </c>
      <c r="C56" s="138" t="s">
        <v>105</v>
      </c>
      <c r="D56" s="140">
        <v>1</v>
      </c>
      <c r="E56" s="127" t="s">
        <v>112</v>
      </c>
      <c r="F56" s="141">
        <v>14000</v>
      </c>
      <c r="G56" s="141">
        <f t="shared" si="2"/>
        <v>14000</v>
      </c>
    </row>
    <row r="57" spans="1:7" ht="12.75" customHeight="1">
      <c r="A57" s="26"/>
      <c r="B57" s="126" t="s">
        <v>89</v>
      </c>
      <c r="C57" s="138" t="s">
        <v>121</v>
      </c>
      <c r="D57" s="128">
        <v>2</v>
      </c>
      <c r="E57" s="127" t="s">
        <v>112</v>
      </c>
      <c r="F57" s="141">
        <v>21170</v>
      </c>
      <c r="G57" s="141">
        <f t="shared" si="2"/>
        <v>42340</v>
      </c>
    </row>
    <row r="58" spans="1:7" ht="12.75" customHeight="1">
      <c r="A58" s="26"/>
      <c r="B58" s="139" t="s">
        <v>90</v>
      </c>
      <c r="C58" s="138"/>
      <c r="D58" s="140"/>
      <c r="E58" s="127"/>
      <c r="F58" s="141"/>
      <c r="G58" s="141">
        <f t="shared" si="2"/>
        <v>0</v>
      </c>
    </row>
    <row r="59" spans="1:7" ht="12.75" customHeight="1">
      <c r="A59" s="26"/>
      <c r="B59" s="126" t="s">
        <v>91</v>
      </c>
      <c r="C59" s="138" t="s">
        <v>105</v>
      </c>
      <c r="D59" s="140">
        <v>5</v>
      </c>
      <c r="E59" s="127" t="s">
        <v>112</v>
      </c>
      <c r="F59" s="141">
        <v>35370</v>
      </c>
      <c r="G59" s="141">
        <f t="shared" si="2"/>
        <v>176850</v>
      </c>
    </row>
    <row r="60" spans="1:7" ht="12.75" customHeight="1">
      <c r="A60" s="26"/>
      <c r="B60" s="126" t="s">
        <v>92</v>
      </c>
      <c r="C60" s="138" t="s">
        <v>105</v>
      </c>
      <c r="D60" s="140">
        <v>2</v>
      </c>
      <c r="E60" s="127" t="s">
        <v>112</v>
      </c>
      <c r="F60" s="141">
        <v>93000</v>
      </c>
      <c r="G60" s="141">
        <f t="shared" si="2"/>
        <v>186000</v>
      </c>
    </row>
    <row r="61" spans="1:7" ht="12.75" customHeight="1">
      <c r="A61" s="26"/>
      <c r="B61" s="126" t="s">
        <v>93</v>
      </c>
      <c r="C61" s="138" t="s">
        <v>33</v>
      </c>
      <c r="D61" s="140">
        <v>8</v>
      </c>
      <c r="E61" s="127" t="s">
        <v>112</v>
      </c>
      <c r="F61" s="141">
        <v>35550</v>
      </c>
      <c r="G61" s="141">
        <f t="shared" si="2"/>
        <v>284400</v>
      </c>
    </row>
    <row r="62" spans="1:7" ht="12.75" customHeight="1">
      <c r="A62" s="26"/>
      <c r="B62" s="126" t="s">
        <v>94</v>
      </c>
      <c r="C62" s="138" t="s">
        <v>105</v>
      </c>
      <c r="D62" s="140">
        <v>10</v>
      </c>
      <c r="E62" s="127" t="s">
        <v>112</v>
      </c>
      <c r="F62" s="144">
        <v>12250</v>
      </c>
      <c r="G62" s="141">
        <f t="shared" si="2"/>
        <v>122500</v>
      </c>
    </row>
    <row r="63" spans="1:7" ht="12.75" customHeight="1">
      <c r="A63" s="26"/>
      <c r="B63" s="139" t="s">
        <v>34</v>
      </c>
      <c r="C63" s="138"/>
      <c r="D63" s="140"/>
      <c r="E63" s="127"/>
      <c r="F63" s="141"/>
      <c r="G63" s="141">
        <f t="shared" si="2"/>
        <v>0</v>
      </c>
    </row>
    <row r="64" spans="1:7" ht="12.75" customHeight="1">
      <c r="A64" s="26"/>
      <c r="B64" s="126" t="s">
        <v>95</v>
      </c>
      <c r="C64" s="138" t="s">
        <v>105</v>
      </c>
      <c r="D64" s="140">
        <v>1</v>
      </c>
      <c r="E64" s="127" t="s">
        <v>26</v>
      </c>
      <c r="F64" s="141">
        <v>35370</v>
      </c>
      <c r="G64" s="141">
        <f t="shared" si="2"/>
        <v>35370</v>
      </c>
    </row>
    <row r="65" spans="1:7" ht="12.75" customHeight="1">
      <c r="A65" s="26"/>
      <c r="B65" s="126" t="s">
        <v>96</v>
      </c>
      <c r="C65" s="138" t="s">
        <v>105</v>
      </c>
      <c r="D65" s="140">
        <v>3</v>
      </c>
      <c r="E65" s="127" t="s">
        <v>97</v>
      </c>
      <c r="F65" s="141">
        <v>24000</v>
      </c>
      <c r="G65" s="141">
        <f t="shared" si="2"/>
        <v>72000</v>
      </c>
    </row>
    <row r="66" spans="1:7" ht="12.75" customHeight="1">
      <c r="A66" s="26"/>
      <c r="B66" s="126" t="s">
        <v>98</v>
      </c>
      <c r="C66" s="138" t="s">
        <v>105</v>
      </c>
      <c r="D66" s="140">
        <v>0.5</v>
      </c>
      <c r="E66" s="127" t="s">
        <v>78</v>
      </c>
      <c r="F66" s="141">
        <v>19840</v>
      </c>
      <c r="G66" s="141">
        <v>18460</v>
      </c>
    </row>
    <row r="67" spans="1:7" ht="12.75" customHeight="1">
      <c r="A67" s="26"/>
      <c r="B67" s="126" t="s">
        <v>99</v>
      </c>
      <c r="C67" s="138" t="s">
        <v>105</v>
      </c>
      <c r="D67" s="140">
        <v>3</v>
      </c>
      <c r="E67" s="127" t="s">
        <v>100</v>
      </c>
      <c r="F67" s="142">
        <v>40000</v>
      </c>
      <c r="G67" s="142">
        <f t="shared" si="2"/>
        <v>120000</v>
      </c>
    </row>
    <row r="68" spans="1:7" ht="13.5" customHeight="1">
      <c r="A68" s="5"/>
      <c r="B68" s="61" t="s">
        <v>35</v>
      </c>
      <c r="C68" s="62"/>
      <c r="D68" s="62"/>
      <c r="E68" s="62"/>
      <c r="F68" s="63"/>
      <c r="G68" s="64">
        <f>SUM(G48:G67)</f>
        <v>2747920</v>
      </c>
    </row>
    <row r="69" spans="1:7" ht="12" customHeight="1">
      <c r="A69" s="2"/>
      <c r="B69" s="51"/>
      <c r="C69" s="52"/>
      <c r="D69" s="52"/>
      <c r="E69" s="65"/>
      <c r="F69" s="53"/>
      <c r="G69" s="53"/>
    </row>
    <row r="70" spans="1:7" ht="12" customHeight="1">
      <c r="A70" s="5"/>
      <c r="B70" s="40" t="s">
        <v>36</v>
      </c>
      <c r="C70" s="41"/>
      <c r="D70" s="42"/>
      <c r="E70" s="42"/>
      <c r="F70" s="43"/>
      <c r="G70" s="43"/>
    </row>
    <row r="71" spans="1:7" ht="24" customHeight="1">
      <c r="A71" s="5"/>
      <c r="B71" s="54" t="s">
        <v>37</v>
      </c>
      <c r="C71" s="55" t="s">
        <v>30</v>
      </c>
      <c r="D71" s="55" t="s">
        <v>31</v>
      </c>
      <c r="E71" s="54" t="s">
        <v>17</v>
      </c>
      <c r="F71" s="55" t="s">
        <v>18</v>
      </c>
      <c r="G71" s="54" t="s">
        <v>19</v>
      </c>
    </row>
    <row r="72" spans="1:7" ht="12.75" customHeight="1">
      <c r="A72" s="26"/>
      <c r="B72" s="13" t="s">
        <v>115</v>
      </c>
      <c r="C72" s="145" t="s">
        <v>116</v>
      </c>
      <c r="D72" s="60">
        <v>1</v>
      </c>
      <c r="E72" s="34" t="s">
        <v>117</v>
      </c>
      <c r="F72" s="66">
        <v>1000000</v>
      </c>
      <c r="G72" s="60">
        <f>D72*F72</f>
        <v>1000000</v>
      </c>
    </row>
    <row r="73" spans="1:7" ht="13.5" customHeight="1">
      <c r="A73" s="5"/>
      <c r="B73" s="67" t="s">
        <v>38</v>
      </c>
      <c r="C73" s="68"/>
      <c r="D73" s="68"/>
      <c r="E73" s="68"/>
      <c r="F73" s="69"/>
      <c r="G73" s="70">
        <f>SUM(G72)</f>
        <v>1000000</v>
      </c>
    </row>
    <row r="74" spans="1:7" ht="12" customHeight="1">
      <c r="A74" s="2"/>
      <c r="B74" s="87"/>
      <c r="C74" s="87"/>
      <c r="D74" s="87"/>
      <c r="E74" s="87"/>
      <c r="F74" s="88"/>
      <c r="G74" s="88"/>
    </row>
    <row r="75" spans="1:7" ht="12" customHeight="1">
      <c r="A75" s="84"/>
      <c r="B75" s="89" t="s">
        <v>39</v>
      </c>
      <c r="C75" s="90"/>
      <c r="D75" s="90"/>
      <c r="E75" s="90"/>
      <c r="F75" s="90"/>
      <c r="G75" s="91">
        <f>G29+G44+G68+G73</f>
        <v>8509920</v>
      </c>
    </row>
    <row r="76" spans="1:7" ht="12" customHeight="1">
      <c r="A76" s="84"/>
      <c r="B76" s="92" t="s">
        <v>40</v>
      </c>
      <c r="C76" s="72"/>
      <c r="D76" s="72"/>
      <c r="E76" s="72"/>
      <c r="F76" s="72"/>
      <c r="G76" s="93">
        <f>G75*0.05</f>
        <v>425496</v>
      </c>
    </row>
    <row r="77" spans="1:7" ht="12" customHeight="1">
      <c r="A77" s="84"/>
      <c r="B77" s="94" t="s">
        <v>41</v>
      </c>
      <c r="C77" s="71"/>
      <c r="D77" s="71"/>
      <c r="E77" s="71"/>
      <c r="F77" s="71"/>
      <c r="G77" s="95">
        <f>G76+G75</f>
        <v>8935416</v>
      </c>
    </row>
    <row r="78" spans="1:7" ht="12" customHeight="1">
      <c r="A78" s="84"/>
      <c r="B78" s="92" t="s">
        <v>42</v>
      </c>
      <c r="C78" s="72"/>
      <c r="D78" s="72"/>
      <c r="E78" s="72"/>
      <c r="F78" s="72"/>
      <c r="G78" s="93">
        <f>G12</f>
        <v>22500000</v>
      </c>
    </row>
    <row r="79" spans="1:7" ht="12" customHeight="1">
      <c r="A79" s="84"/>
      <c r="B79" s="96" t="s">
        <v>43</v>
      </c>
      <c r="C79" s="97"/>
      <c r="D79" s="97"/>
      <c r="E79" s="97"/>
      <c r="F79" s="97"/>
      <c r="G79" s="98">
        <f>G78-G77</f>
        <v>13564584</v>
      </c>
    </row>
    <row r="80" spans="1:7" ht="12" customHeight="1">
      <c r="A80" s="84"/>
      <c r="B80" s="85" t="s">
        <v>44</v>
      </c>
      <c r="C80" s="86"/>
      <c r="D80" s="86"/>
      <c r="E80" s="86"/>
      <c r="F80" s="86"/>
      <c r="G80" s="81"/>
    </row>
    <row r="81" spans="1:7" ht="12.75" customHeight="1" thickBot="1">
      <c r="A81" s="84"/>
      <c r="B81" s="99"/>
      <c r="C81" s="86"/>
      <c r="D81" s="86"/>
      <c r="E81" s="86"/>
      <c r="F81" s="86"/>
      <c r="G81" s="81"/>
    </row>
    <row r="82" spans="1:7" ht="12" customHeight="1">
      <c r="A82" s="84"/>
      <c r="B82" s="111" t="s">
        <v>45</v>
      </c>
      <c r="C82" s="112"/>
      <c r="D82" s="112"/>
      <c r="E82" s="112"/>
      <c r="F82" s="113"/>
      <c r="G82" s="81"/>
    </row>
    <row r="83" spans="1:7" ht="12" customHeight="1">
      <c r="A83" s="84"/>
      <c r="B83" s="114" t="s">
        <v>46</v>
      </c>
      <c r="C83" s="83"/>
      <c r="D83" s="83"/>
      <c r="E83" s="83"/>
      <c r="F83" s="115"/>
      <c r="G83" s="81"/>
    </row>
    <row r="84" spans="1:7" ht="12" customHeight="1">
      <c r="A84" s="84"/>
      <c r="B84" s="114" t="s">
        <v>47</v>
      </c>
      <c r="C84" s="83"/>
      <c r="D84" s="83"/>
      <c r="E84" s="83"/>
      <c r="F84" s="115"/>
      <c r="G84" s="81"/>
    </row>
    <row r="85" spans="1:7" ht="12" customHeight="1">
      <c r="A85" s="84"/>
      <c r="B85" s="114" t="s">
        <v>48</v>
      </c>
      <c r="C85" s="83"/>
      <c r="D85" s="83"/>
      <c r="E85" s="83"/>
      <c r="F85" s="115"/>
      <c r="G85" s="81"/>
    </row>
    <row r="86" spans="1:7" ht="12" customHeight="1">
      <c r="A86" s="84"/>
      <c r="B86" s="114" t="s">
        <v>49</v>
      </c>
      <c r="C86" s="83"/>
      <c r="D86" s="83"/>
      <c r="E86" s="83"/>
      <c r="F86" s="115"/>
      <c r="G86" s="81"/>
    </row>
    <row r="87" spans="1:7" ht="12" customHeight="1">
      <c r="A87" s="84"/>
      <c r="B87" s="114" t="s">
        <v>50</v>
      </c>
      <c r="C87" s="83"/>
      <c r="D87" s="83"/>
      <c r="E87" s="83"/>
      <c r="F87" s="115"/>
      <c r="G87" s="81"/>
    </row>
    <row r="88" spans="1:7" ht="12.75" customHeight="1" thickBot="1">
      <c r="A88" s="84"/>
      <c r="B88" s="116" t="s">
        <v>51</v>
      </c>
      <c r="C88" s="117"/>
      <c r="D88" s="117"/>
      <c r="E88" s="117"/>
      <c r="F88" s="118"/>
      <c r="G88" s="81"/>
    </row>
    <row r="89" spans="1:7" ht="12.75" customHeight="1">
      <c r="A89" s="84"/>
      <c r="B89" s="109"/>
      <c r="C89" s="83"/>
      <c r="D89" s="83"/>
      <c r="E89" s="83"/>
      <c r="F89" s="83"/>
      <c r="G89" s="81"/>
    </row>
    <row r="90" spans="1:7" ht="15" customHeight="1" thickBot="1">
      <c r="A90" s="84"/>
      <c r="B90" s="201" t="s">
        <v>52</v>
      </c>
      <c r="C90" s="202"/>
      <c r="D90" s="108"/>
      <c r="E90" s="74"/>
      <c r="F90" s="74"/>
      <c r="G90" s="81"/>
    </row>
    <row r="91" spans="1:7" ht="12" customHeight="1">
      <c r="A91" s="84"/>
      <c r="B91" s="101" t="s">
        <v>37</v>
      </c>
      <c r="C91" s="75" t="s">
        <v>53</v>
      </c>
      <c r="D91" s="102" t="s">
        <v>54</v>
      </c>
      <c r="E91" s="74"/>
      <c r="F91" s="74"/>
      <c r="G91" s="81"/>
    </row>
    <row r="92" spans="1:7" ht="12" customHeight="1">
      <c r="A92" s="84"/>
      <c r="B92" s="103" t="s">
        <v>55</v>
      </c>
      <c r="C92" s="76">
        <f>G29</f>
        <v>4529500</v>
      </c>
      <c r="D92" s="104">
        <f>(C92/C98)</f>
        <v>0.5069154027076076</v>
      </c>
      <c r="E92" s="74"/>
      <c r="F92" s="74"/>
      <c r="G92" s="81"/>
    </row>
    <row r="93" spans="1:7" ht="12" customHeight="1">
      <c r="A93" s="84"/>
      <c r="B93" s="103" t="s">
        <v>56</v>
      </c>
      <c r="C93" s="77">
        <v>0</v>
      </c>
      <c r="D93" s="104">
        <v>0</v>
      </c>
      <c r="E93" s="74"/>
      <c r="F93" s="74"/>
      <c r="G93" s="81"/>
    </row>
    <row r="94" spans="1:7" ht="12" customHeight="1">
      <c r="A94" s="84"/>
      <c r="B94" s="103" t="s">
        <v>57</v>
      </c>
      <c r="C94" s="76">
        <f>G44</f>
        <v>232500</v>
      </c>
      <c r="D94" s="104">
        <f>(C94/C98)</f>
        <v>2.6020053235350206E-2</v>
      </c>
      <c r="E94" s="74"/>
      <c r="F94" s="74"/>
      <c r="G94" s="81"/>
    </row>
    <row r="95" spans="1:7" ht="12" customHeight="1">
      <c r="A95" s="84"/>
      <c r="B95" s="103" t="s">
        <v>29</v>
      </c>
      <c r="C95" s="76">
        <f>G68</f>
        <v>2747920</v>
      </c>
      <c r="D95" s="104">
        <f>(C95/C98)</f>
        <v>0.30753128897412274</v>
      </c>
      <c r="E95" s="74"/>
      <c r="F95" s="74"/>
      <c r="G95" s="81"/>
    </row>
    <row r="96" spans="1:7" ht="12" customHeight="1">
      <c r="A96" s="84"/>
      <c r="B96" s="103" t="s">
        <v>58</v>
      </c>
      <c r="C96" s="78">
        <f>G73</f>
        <v>1000000</v>
      </c>
      <c r="D96" s="104">
        <f>(C96/C98)</f>
        <v>0.11191420746387186</v>
      </c>
      <c r="E96" s="80"/>
      <c r="F96" s="80"/>
      <c r="G96" s="81"/>
    </row>
    <row r="97" spans="1:7" ht="12" customHeight="1">
      <c r="A97" s="84"/>
      <c r="B97" s="103" t="s">
        <v>59</v>
      </c>
      <c r="C97" s="78">
        <f>G76</f>
        <v>425496</v>
      </c>
      <c r="D97" s="104">
        <f>(C97/C98)</f>
        <v>4.7619047619047616E-2</v>
      </c>
      <c r="E97" s="80"/>
      <c r="F97" s="80"/>
      <c r="G97" s="81"/>
    </row>
    <row r="98" spans="1:7" ht="12.75" customHeight="1" thickBot="1">
      <c r="A98" s="84"/>
      <c r="B98" s="105" t="s">
        <v>60</v>
      </c>
      <c r="C98" s="106">
        <f>SUM(C92:C97)</f>
        <v>8935416</v>
      </c>
      <c r="D98" s="107">
        <f>SUM(D92:D97)</f>
        <v>1</v>
      </c>
      <c r="E98" s="80"/>
      <c r="F98" s="80"/>
      <c r="G98" s="81"/>
    </row>
    <row r="99" spans="1:7" ht="12" customHeight="1">
      <c r="A99" s="84"/>
      <c r="B99" s="99"/>
      <c r="C99" s="86"/>
      <c r="D99" s="86"/>
      <c r="E99" s="86"/>
      <c r="F99" s="86"/>
      <c r="G99" s="81"/>
    </row>
    <row r="100" spans="1:7" ht="12.75" customHeight="1">
      <c r="A100" s="84"/>
      <c r="B100" s="100"/>
      <c r="C100" s="86"/>
      <c r="D100" s="86"/>
      <c r="E100" s="86"/>
      <c r="F100" s="86"/>
      <c r="G100" s="81"/>
    </row>
    <row r="101" spans="1:7" ht="12" customHeight="1" thickBot="1">
      <c r="A101" s="73"/>
      <c r="B101" s="120"/>
      <c r="C101" s="121" t="s">
        <v>110</v>
      </c>
      <c r="D101" s="122"/>
      <c r="E101" s="123"/>
      <c r="F101" s="79"/>
      <c r="G101" s="81"/>
    </row>
    <row r="102" spans="1:7" ht="12" customHeight="1">
      <c r="A102" s="84"/>
      <c r="B102" s="124" t="s">
        <v>106</v>
      </c>
      <c r="C102" s="189">
        <v>120000</v>
      </c>
      <c r="D102" s="189">
        <v>150000</v>
      </c>
      <c r="E102" s="190">
        <v>180000</v>
      </c>
      <c r="F102" s="119"/>
      <c r="G102" s="82"/>
    </row>
    <row r="103" spans="1:7" ht="12.75" customHeight="1" thickBot="1">
      <c r="A103" s="84"/>
      <c r="B103" s="105" t="s">
        <v>107</v>
      </c>
      <c r="C103" s="106">
        <v>125</v>
      </c>
      <c r="D103" s="106">
        <v>150</v>
      </c>
      <c r="E103" s="106">
        <v>175</v>
      </c>
      <c r="F103" s="119"/>
      <c r="G103" s="82"/>
    </row>
    <row r="104" spans="1:7" ht="15.6" customHeight="1">
      <c r="A104" s="84"/>
      <c r="B104" s="110" t="s">
        <v>61</v>
      </c>
      <c r="C104" s="83"/>
      <c r="D104" s="83"/>
      <c r="E104" s="83"/>
      <c r="F104" s="83"/>
      <c r="G104" s="83"/>
    </row>
  </sheetData>
  <mergeCells count="8">
    <mergeCell ref="B90:C9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paperSize="5" fitToHeight="0" orientation="portrait" r:id="rId1"/>
  <headerFooter>
    <oddFooter>&amp;C&amp;"Helvetica Neue,Regular"&amp;12&amp;K000000&amp;P</oddFooter>
  </headerFooter>
  <rowBreaks count="1" manualBreakCount="1">
    <brk id="4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L138"/>
  <sheetViews>
    <sheetView showGridLines="0" view="pageBreakPreview" zoomScale="85" zoomScaleNormal="100" zoomScaleSheetLayoutView="85" workbookViewId="0">
      <selection activeCell="H34" sqref="H34"/>
    </sheetView>
  </sheetViews>
  <sheetFormatPr baseColWidth="10" defaultColWidth="10.85546875" defaultRowHeight="11.25" customHeight="1"/>
  <cols>
    <col min="1" max="1" width="10.85546875" style="149"/>
    <col min="2" max="2" width="39.5703125" style="148" customWidth="1"/>
    <col min="3" max="3" width="52" style="173" customWidth="1"/>
    <col min="4" max="4" width="24.28515625" style="148" customWidth="1"/>
    <col min="5" max="5" width="26" style="152" customWidth="1"/>
    <col min="6" max="6" width="18.7109375" style="148" customWidth="1"/>
    <col min="7" max="7" width="17.140625" style="153" customWidth="1"/>
    <col min="8" max="8" width="15.42578125" style="148" customWidth="1"/>
    <col min="9" max="220" width="10.85546875" style="148" customWidth="1"/>
    <col min="221" max="16384" width="10.85546875" style="149"/>
  </cols>
  <sheetData>
    <row r="2" spans="2:220" ht="30" customHeight="1">
      <c r="B2" s="146" t="s">
        <v>0</v>
      </c>
      <c r="C2" s="147" t="s">
        <v>125</v>
      </c>
      <c r="E2" s="149"/>
      <c r="F2" s="149"/>
      <c r="G2" s="149"/>
    </row>
    <row r="3" spans="2:220" ht="30" customHeight="1">
      <c r="B3" s="146" t="s">
        <v>1</v>
      </c>
      <c r="C3" s="150" t="s">
        <v>118</v>
      </c>
      <c r="E3" s="149"/>
      <c r="F3" s="149"/>
      <c r="G3" s="149"/>
    </row>
    <row r="4" spans="2:220" ht="30" customHeight="1">
      <c r="B4" s="146" t="s">
        <v>126</v>
      </c>
      <c r="C4" s="151">
        <f>'CEBOLLA RAMA'!G9</f>
        <v>150000</v>
      </c>
      <c r="D4" s="149"/>
      <c r="E4" s="149"/>
      <c r="F4" s="149"/>
      <c r="G4" s="149"/>
    </row>
    <row r="5" spans="2:220" ht="30" customHeight="1">
      <c r="B5" s="146" t="s">
        <v>122</v>
      </c>
      <c r="C5" s="151">
        <f>'CEBOLLA RAMA'!G11</f>
        <v>150</v>
      </c>
      <c r="D5" s="149"/>
    </row>
    <row r="6" spans="2:220" s="156" customFormat="1" ht="30" customHeight="1">
      <c r="B6" s="154" t="s">
        <v>5</v>
      </c>
      <c r="C6" s="155">
        <f>'CEBOLLA RAMA'!G12</f>
        <v>22500000</v>
      </c>
      <c r="E6" s="157"/>
      <c r="F6" s="158"/>
      <c r="G6" s="159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</row>
    <row r="7" spans="2:220" s="156" customFormat="1" ht="30" customHeight="1" thickBot="1">
      <c r="B7" s="160"/>
      <c r="C7" s="161"/>
      <c r="E7" s="157"/>
      <c r="F7" s="158"/>
      <c r="G7" s="159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</row>
    <row r="8" spans="2:220" s="156" customFormat="1" ht="30" customHeight="1">
      <c r="B8" s="213" t="s">
        <v>127</v>
      </c>
      <c r="C8" s="162" t="s">
        <v>70</v>
      </c>
      <c r="D8" s="184">
        <v>1600000</v>
      </c>
      <c r="E8" s="216">
        <f>SUM(D8:D15)</f>
        <v>4529500</v>
      </c>
      <c r="F8" s="158"/>
      <c r="G8" s="159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</row>
    <row r="9" spans="2:220" ht="30" customHeight="1">
      <c r="B9" s="214"/>
      <c r="C9" s="167" t="s">
        <v>128</v>
      </c>
      <c r="D9" s="183">
        <v>13500</v>
      </c>
      <c r="E9" s="217"/>
      <c r="F9" s="158"/>
    </row>
    <row r="10" spans="2:220" ht="30" customHeight="1">
      <c r="B10" s="214"/>
      <c r="C10" s="165" t="s">
        <v>129</v>
      </c>
      <c r="D10" s="183">
        <v>270000</v>
      </c>
      <c r="E10" s="217"/>
      <c r="F10" s="158"/>
    </row>
    <row r="11" spans="2:220" ht="30" customHeight="1">
      <c r="B11" s="214"/>
      <c r="C11" s="165" t="s">
        <v>130</v>
      </c>
      <c r="D11" s="183">
        <v>54000</v>
      </c>
      <c r="E11" s="217"/>
      <c r="F11" s="158"/>
    </row>
    <row r="12" spans="2:220" ht="30" customHeight="1">
      <c r="B12" s="214"/>
      <c r="C12" s="165" t="s">
        <v>131</v>
      </c>
      <c r="D12" s="183">
        <v>54000</v>
      </c>
      <c r="E12" s="217"/>
      <c r="F12" s="158"/>
    </row>
    <row r="13" spans="2:220" ht="30" customHeight="1">
      <c r="B13" s="214"/>
      <c r="C13" s="165" t="s">
        <v>132</v>
      </c>
      <c r="D13" s="183">
        <v>270000</v>
      </c>
      <c r="E13" s="217"/>
      <c r="F13" s="158"/>
    </row>
    <row r="14" spans="2:220" ht="30" customHeight="1">
      <c r="B14" s="214"/>
      <c r="C14" s="165" t="s">
        <v>113</v>
      </c>
      <c r="D14" s="183">
        <v>1944000</v>
      </c>
      <c r="E14" s="217"/>
      <c r="F14" s="158"/>
    </row>
    <row r="15" spans="2:220" ht="30" customHeight="1" thickBot="1">
      <c r="B15" s="215"/>
      <c r="C15" s="166" t="s">
        <v>76</v>
      </c>
      <c r="D15" s="185">
        <v>324000</v>
      </c>
      <c r="E15" s="218"/>
      <c r="F15" s="158"/>
    </row>
    <row r="16" spans="2:220" ht="30" customHeight="1">
      <c r="B16" s="219" t="s">
        <v>123</v>
      </c>
      <c r="C16" s="186" t="s">
        <v>133</v>
      </c>
      <c r="D16" s="187">
        <v>60000</v>
      </c>
      <c r="E16" s="222">
        <f>SUM(D16:D21)</f>
        <v>232500</v>
      </c>
      <c r="F16" s="158"/>
    </row>
    <row r="17" spans="1:220" ht="30" customHeight="1">
      <c r="B17" s="220"/>
      <c r="C17" s="168" t="s">
        <v>80</v>
      </c>
      <c r="D17" s="183">
        <v>60000</v>
      </c>
      <c r="E17" s="223"/>
      <c r="F17" s="158"/>
    </row>
    <row r="18" spans="1:220" ht="30" customHeight="1">
      <c r="B18" s="220"/>
      <c r="C18" s="168" t="s">
        <v>81</v>
      </c>
      <c r="D18" s="183">
        <v>30000</v>
      </c>
      <c r="E18" s="223"/>
      <c r="F18" s="158"/>
    </row>
    <row r="19" spans="1:220" ht="30" customHeight="1">
      <c r="B19" s="220"/>
      <c r="C19" s="168" t="s">
        <v>132</v>
      </c>
      <c r="D19" s="183">
        <v>30000</v>
      </c>
      <c r="E19" s="223"/>
      <c r="F19" s="158"/>
    </row>
    <row r="20" spans="1:220" ht="30" customHeight="1">
      <c r="B20" s="220"/>
      <c r="C20" s="168" t="s">
        <v>82</v>
      </c>
      <c r="D20" s="183">
        <v>37500</v>
      </c>
      <c r="E20" s="223"/>
      <c r="F20" s="158"/>
    </row>
    <row r="21" spans="1:220" ht="30" customHeight="1" thickBot="1">
      <c r="B21" s="221"/>
      <c r="C21" s="188" t="s">
        <v>83</v>
      </c>
      <c r="D21" s="185">
        <v>15000</v>
      </c>
      <c r="E21" s="224"/>
      <c r="F21" s="158"/>
    </row>
    <row r="22" spans="1:220" ht="30" customHeight="1">
      <c r="B22" s="211"/>
      <c r="C22" s="163" t="s">
        <v>101</v>
      </c>
      <c r="D22" s="164">
        <v>650000</v>
      </c>
      <c r="E22" s="212">
        <f>SUM(D22:D25)</f>
        <v>2747920</v>
      </c>
      <c r="F22" s="158"/>
    </row>
    <row r="23" spans="1:220" ht="30" customHeight="1">
      <c r="B23" s="211"/>
      <c r="C23" s="163" t="s">
        <v>134</v>
      </c>
      <c r="D23" s="164">
        <v>818600</v>
      </c>
      <c r="E23" s="212"/>
      <c r="F23" s="158"/>
    </row>
    <row r="24" spans="1:220" ht="30" customHeight="1">
      <c r="B24" s="211"/>
      <c r="C24" s="163" t="s">
        <v>135</v>
      </c>
      <c r="D24" s="164">
        <v>1033490</v>
      </c>
      <c r="E24" s="212"/>
      <c r="F24" s="158"/>
    </row>
    <row r="25" spans="1:220" ht="30" customHeight="1" thickBot="1">
      <c r="B25" s="211"/>
      <c r="C25" s="163" t="s">
        <v>136</v>
      </c>
      <c r="D25" s="164">
        <v>245830</v>
      </c>
      <c r="E25" s="212"/>
      <c r="F25" s="158"/>
    </row>
    <row r="26" spans="1:220" s="153" customFormat="1" ht="30" customHeight="1" thickBot="1">
      <c r="A26" s="149"/>
      <c r="B26" s="169" t="s">
        <v>124</v>
      </c>
      <c r="C26" s="170" t="s">
        <v>115</v>
      </c>
      <c r="D26" s="171">
        <v>1000000</v>
      </c>
      <c r="E26" s="172">
        <f>D26</f>
        <v>1000000</v>
      </c>
      <c r="F26" s="15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8"/>
      <c r="ER26" s="148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8"/>
      <c r="FG26" s="148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8"/>
      <c r="FV26" s="148"/>
      <c r="FW26" s="148"/>
      <c r="FX26" s="148"/>
      <c r="FY26" s="148"/>
      <c r="FZ26" s="148"/>
      <c r="GA26" s="148"/>
      <c r="GB26" s="148"/>
      <c r="GC26" s="148"/>
      <c r="GD26" s="148"/>
      <c r="GE26" s="148"/>
      <c r="GF26" s="148"/>
      <c r="GG26" s="148"/>
      <c r="GH26" s="148"/>
      <c r="GI26" s="148"/>
      <c r="GJ26" s="148"/>
      <c r="GK26" s="148"/>
      <c r="GL26" s="148"/>
      <c r="GM26" s="148"/>
      <c r="GN26" s="148"/>
      <c r="GO26" s="148"/>
      <c r="GP26" s="148"/>
      <c r="GQ26" s="148"/>
      <c r="GR26" s="148"/>
      <c r="GS26" s="148"/>
      <c r="GT26" s="148"/>
      <c r="GU26" s="148"/>
      <c r="GV26" s="148"/>
      <c r="GW26" s="148"/>
      <c r="GX26" s="148"/>
      <c r="GY26" s="148"/>
      <c r="GZ26" s="148"/>
      <c r="HA26" s="148"/>
      <c r="HB26" s="148"/>
      <c r="HC26" s="148"/>
      <c r="HD26" s="148"/>
      <c r="HE26" s="148"/>
      <c r="HF26" s="148"/>
      <c r="HG26" s="148"/>
      <c r="HH26" s="148"/>
      <c r="HI26" s="148"/>
      <c r="HJ26" s="148"/>
      <c r="HK26" s="148"/>
      <c r="HL26" s="148"/>
    </row>
    <row r="27" spans="1:220" s="153" customFormat="1" ht="30" customHeight="1" thickBot="1">
      <c r="A27" s="149"/>
      <c r="B27" s="148"/>
      <c r="C27" s="173"/>
      <c r="D27" s="148"/>
      <c r="E27" s="174"/>
      <c r="F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8"/>
      <c r="EC27" s="148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8"/>
      <c r="ER27" s="148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8"/>
      <c r="FG27" s="148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8"/>
      <c r="FV27" s="148"/>
      <c r="FW27" s="148"/>
      <c r="FX27" s="148"/>
      <c r="FY27" s="148"/>
      <c r="FZ27" s="148"/>
      <c r="GA27" s="148"/>
      <c r="GB27" s="148"/>
      <c r="GC27" s="148"/>
      <c r="GD27" s="148"/>
      <c r="GE27" s="148"/>
      <c r="GF27" s="148"/>
      <c r="GG27" s="148"/>
      <c r="GH27" s="148"/>
      <c r="GI27" s="148"/>
      <c r="GJ27" s="148"/>
      <c r="GK27" s="148"/>
      <c r="GL27" s="148"/>
      <c r="GM27" s="148"/>
      <c r="GN27" s="148"/>
      <c r="GO27" s="148"/>
      <c r="GP27" s="148"/>
      <c r="GQ27" s="148"/>
      <c r="GR27" s="148"/>
      <c r="GS27" s="148"/>
      <c r="GT27" s="148"/>
      <c r="GU27" s="148"/>
      <c r="GV27" s="148"/>
      <c r="GW27" s="148"/>
      <c r="GX27" s="148"/>
      <c r="GY27" s="148"/>
      <c r="GZ27" s="148"/>
      <c r="HA27" s="148"/>
      <c r="HB27" s="148"/>
      <c r="HC27" s="148"/>
      <c r="HD27" s="148"/>
      <c r="HE27" s="148"/>
      <c r="HF27" s="148"/>
      <c r="HG27" s="148"/>
      <c r="HH27" s="148"/>
      <c r="HI27" s="148"/>
      <c r="HJ27" s="148"/>
      <c r="HK27" s="148"/>
      <c r="HL27" s="148"/>
    </row>
    <row r="28" spans="1:220" s="153" customFormat="1" ht="30" customHeight="1">
      <c r="A28" s="149"/>
      <c r="B28" s="148"/>
      <c r="C28" s="175" t="s">
        <v>39</v>
      </c>
      <c r="D28" s="176">
        <f>E8+E16+E22+E26</f>
        <v>8509920</v>
      </c>
      <c r="E28" s="174"/>
      <c r="F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8"/>
      <c r="ER28" s="148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8"/>
      <c r="FG28" s="148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8"/>
      <c r="FV28" s="148"/>
      <c r="FW28" s="148"/>
      <c r="FX28" s="148"/>
      <c r="FY28" s="148"/>
      <c r="FZ28" s="148"/>
      <c r="GA28" s="148"/>
      <c r="GB28" s="148"/>
      <c r="GC28" s="148"/>
      <c r="GD28" s="148"/>
      <c r="GE28" s="148"/>
      <c r="GF28" s="148"/>
      <c r="GG28" s="148"/>
      <c r="GH28" s="148"/>
      <c r="GI28" s="148"/>
      <c r="GJ28" s="148"/>
      <c r="GK28" s="148"/>
      <c r="GL28" s="148"/>
      <c r="GM28" s="148"/>
      <c r="GN28" s="148"/>
      <c r="GO28" s="148"/>
      <c r="GP28" s="148"/>
      <c r="GQ28" s="148"/>
      <c r="GR28" s="148"/>
      <c r="GS28" s="148"/>
      <c r="GT28" s="148"/>
      <c r="GU28" s="148"/>
      <c r="GV28" s="148"/>
      <c r="GW28" s="148"/>
      <c r="GX28" s="148"/>
      <c r="GY28" s="148"/>
      <c r="GZ28" s="148"/>
      <c r="HA28" s="148"/>
      <c r="HB28" s="148"/>
      <c r="HC28" s="148"/>
      <c r="HD28" s="148"/>
      <c r="HE28" s="148"/>
      <c r="HF28" s="148"/>
      <c r="HG28" s="148"/>
      <c r="HH28" s="148"/>
      <c r="HI28" s="148"/>
      <c r="HJ28" s="148"/>
      <c r="HK28" s="148"/>
      <c r="HL28" s="148"/>
    </row>
    <row r="29" spans="1:220" s="153" customFormat="1" ht="30" customHeight="1">
      <c r="A29" s="149"/>
      <c r="B29" s="148"/>
      <c r="C29" s="177" t="s">
        <v>40</v>
      </c>
      <c r="D29" s="178">
        <f>D28*0.05</f>
        <v>425496</v>
      </c>
      <c r="E29" s="174"/>
      <c r="F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8"/>
      <c r="FG29" s="148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8"/>
      <c r="FV29" s="148"/>
      <c r="FW29" s="148"/>
      <c r="FX29" s="148"/>
      <c r="FY29" s="148"/>
      <c r="FZ29" s="148"/>
      <c r="GA29" s="148"/>
      <c r="GB29" s="148"/>
      <c r="GC29" s="148"/>
      <c r="GD29" s="148"/>
      <c r="GE29" s="148"/>
      <c r="GF29" s="148"/>
      <c r="GG29" s="148"/>
      <c r="GH29" s="148"/>
      <c r="GI29" s="148"/>
      <c r="GJ29" s="148"/>
      <c r="GK29" s="148"/>
      <c r="GL29" s="148"/>
      <c r="GM29" s="148"/>
      <c r="GN29" s="148"/>
      <c r="GO29" s="148"/>
      <c r="GP29" s="148"/>
      <c r="GQ29" s="148"/>
      <c r="GR29" s="148"/>
      <c r="GS29" s="148"/>
      <c r="GT29" s="148"/>
      <c r="GU29" s="148"/>
      <c r="GV29" s="148"/>
      <c r="GW29" s="148"/>
      <c r="GX29" s="148"/>
      <c r="GY29" s="148"/>
      <c r="GZ29" s="148"/>
      <c r="HA29" s="148"/>
      <c r="HB29" s="148"/>
      <c r="HC29" s="148"/>
      <c r="HD29" s="148"/>
      <c r="HE29" s="148"/>
      <c r="HF29" s="148"/>
      <c r="HG29" s="148"/>
      <c r="HH29" s="148"/>
      <c r="HI29" s="148"/>
      <c r="HJ29" s="148"/>
      <c r="HK29" s="148"/>
      <c r="HL29" s="148"/>
    </row>
    <row r="30" spans="1:220" s="153" customFormat="1" ht="30" customHeight="1">
      <c r="A30" s="149"/>
      <c r="B30" s="148"/>
      <c r="C30" s="177" t="s">
        <v>41</v>
      </c>
      <c r="D30" s="178">
        <f>D29+D28</f>
        <v>8935416</v>
      </c>
      <c r="E30" s="174"/>
      <c r="F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8"/>
      <c r="FG30" s="148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8"/>
      <c r="FV30" s="148"/>
      <c r="FW30" s="148"/>
      <c r="FX30" s="148"/>
      <c r="FY30" s="148"/>
      <c r="FZ30" s="148"/>
      <c r="GA30" s="148"/>
      <c r="GB30" s="148"/>
      <c r="GC30" s="148"/>
      <c r="GD30" s="148"/>
      <c r="GE30" s="148"/>
      <c r="GF30" s="148"/>
      <c r="GG30" s="148"/>
      <c r="GH30" s="148"/>
      <c r="GI30" s="148"/>
      <c r="GJ30" s="148"/>
      <c r="GK30" s="148"/>
      <c r="GL30" s="148"/>
      <c r="GM30" s="148"/>
      <c r="GN30" s="148"/>
      <c r="GO30" s="148"/>
      <c r="GP30" s="148"/>
      <c r="GQ30" s="148"/>
      <c r="GR30" s="148"/>
      <c r="GS30" s="148"/>
      <c r="GT30" s="148"/>
      <c r="GU30" s="148"/>
      <c r="GV30" s="148"/>
      <c r="GW30" s="148"/>
      <c r="GX30" s="148"/>
      <c r="GY30" s="148"/>
      <c r="GZ30" s="148"/>
      <c r="HA30" s="148"/>
      <c r="HB30" s="148"/>
      <c r="HC30" s="148"/>
      <c r="HD30" s="148"/>
      <c r="HE30" s="148"/>
      <c r="HF30" s="148"/>
      <c r="HG30" s="148"/>
      <c r="HH30" s="148"/>
      <c r="HI30" s="148"/>
      <c r="HJ30" s="148"/>
      <c r="HK30" s="148"/>
      <c r="HL30" s="148"/>
    </row>
    <row r="31" spans="1:220" s="153" customFormat="1" ht="30" customHeight="1">
      <c r="A31" s="149"/>
      <c r="B31" s="148"/>
      <c r="C31" s="177" t="s">
        <v>42</v>
      </c>
      <c r="D31" s="178">
        <f>C6</f>
        <v>22500000</v>
      </c>
      <c r="E31" s="174"/>
      <c r="F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  <c r="HG31" s="148"/>
      <c r="HH31" s="148"/>
      <c r="HI31" s="148"/>
      <c r="HJ31" s="148"/>
      <c r="HK31" s="148"/>
      <c r="HL31" s="148"/>
    </row>
    <row r="32" spans="1:220" s="153" customFormat="1" ht="30" customHeight="1" thickBot="1">
      <c r="A32" s="149"/>
      <c r="B32" s="148"/>
      <c r="C32" s="179" t="s">
        <v>43</v>
      </c>
      <c r="D32" s="180">
        <f>D31-D30</f>
        <v>13564584</v>
      </c>
      <c r="E32" s="174"/>
      <c r="F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</row>
    <row r="33" spans="1:220" s="153" customFormat="1" ht="50.1" customHeight="1" thickBot="1">
      <c r="A33" s="149"/>
      <c r="B33" s="148"/>
      <c r="C33" s="173"/>
      <c r="D33" s="148"/>
      <c r="E33" s="174"/>
      <c r="F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</row>
    <row r="34" spans="1:220" s="153" customFormat="1" ht="20.100000000000001" customHeight="1" thickBot="1">
      <c r="A34" s="149"/>
      <c r="B34" s="196"/>
      <c r="C34" s="197" t="s">
        <v>110</v>
      </c>
      <c r="D34" s="198"/>
      <c r="E34" s="199"/>
      <c r="F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</row>
    <row r="35" spans="1:220" s="153" customFormat="1" ht="20.100000000000001" customHeight="1">
      <c r="A35" s="149"/>
      <c r="B35" s="191" t="s">
        <v>106</v>
      </c>
      <c r="C35" s="192">
        <v>120000</v>
      </c>
      <c r="D35" s="192">
        <v>150000</v>
      </c>
      <c r="E35" s="193">
        <v>180000</v>
      </c>
      <c r="F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</row>
    <row r="36" spans="1:220" s="153" customFormat="1" ht="20.100000000000001" customHeight="1" thickBot="1">
      <c r="A36" s="149"/>
      <c r="B36" s="194" t="s">
        <v>107</v>
      </c>
      <c r="C36" s="195">
        <v>125</v>
      </c>
      <c r="D36" s="195">
        <v>150</v>
      </c>
      <c r="E36" s="200">
        <v>175</v>
      </c>
      <c r="F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</row>
    <row r="37" spans="1:220" s="153" customFormat="1" ht="50.1" customHeight="1">
      <c r="A37" s="149"/>
      <c r="B37" s="148"/>
      <c r="C37" s="181"/>
      <c r="D37" s="181"/>
      <c r="E37" s="182"/>
      <c r="F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</row>
    <row r="38" spans="1:220" s="148" customFormat="1" ht="50.1" customHeight="1">
      <c r="A38" s="149"/>
      <c r="C38" s="181"/>
      <c r="D38" s="181"/>
      <c r="E38" s="182"/>
      <c r="G38" s="153"/>
    </row>
    <row r="39" spans="1:220" s="148" customFormat="1" ht="50.1" customHeight="1">
      <c r="A39" s="149"/>
      <c r="C39" s="181"/>
      <c r="D39" s="181"/>
      <c r="E39" s="182"/>
      <c r="G39" s="153"/>
    </row>
    <row r="40" spans="1:220" s="148" customFormat="1" ht="50.1" customHeight="1">
      <c r="A40" s="149"/>
      <c r="C40" s="173"/>
      <c r="E40" s="152"/>
      <c r="G40" s="153"/>
    </row>
    <row r="41" spans="1:220" s="148" customFormat="1" ht="50.1" customHeight="1">
      <c r="A41" s="149"/>
      <c r="C41" s="173"/>
      <c r="E41" s="152"/>
      <c r="G41" s="153"/>
    </row>
    <row r="42" spans="1:220" s="148" customFormat="1" ht="50.1" customHeight="1">
      <c r="A42" s="149"/>
      <c r="C42" s="173"/>
      <c r="E42" s="152"/>
      <c r="G42" s="153"/>
    </row>
    <row r="43" spans="1:220" s="148" customFormat="1" ht="50.1" customHeight="1">
      <c r="A43" s="149"/>
      <c r="C43" s="173"/>
      <c r="E43" s="152"/>
      <c r="G43" s="153"/>
    </row>
    <row r="44" spans="1:220" s="148" customFormat="1" ht="50.1" customHeight="1">
      <c r="A44" s="149"/>
      <c r="C44" s="173"/>
      <c r="E44" s="152"/>
      <c r="G44" s="153"/>
    </row>
    <row r="45" spans="1:220" s="148" customFormat="1" ht="50.1" customHeight="1">
      <c r="A45" s="149"/>
      <c r="C45" s="173"/>
      <c r="E45" s="152"/>
      <c r="G45" s="153"/>
    </row>
    <row r="46" spans="1:220" s="148" customFormat="1" ht="50.1" customHeight="1">
      <c r="A46" s="149"/>
      <c r="C46" s="173"/>
      <c r="E46" s="152"/>
      <c r="G46" s="153"/>
    </row>
    <row r="47" spans="1:220" s="148" customFormat="1" ht="50.1" customHeight="1">
      <c r="A47" s="149"/>
      <c r="C47" s="173"/>
      <c r="E47" s="152"/>
      <c r="G47" s="153"/>
    </row>
    <row r="48" spans="1:220" s="148" customFormat="1" ht="50.1" customHeight="1">
      <c r="A48" s="149"/>
      <c r="C48" s="173"/>
      <c r="E48" s="152"/>
      <c r="G48" s="153"/>
    </row>
    <row r="49" spans="1:7" s="148" customFormat="1" ht="50.1" customHeight="1">
      <c r="A49" s="149"/>
      <c r="C49" s="173"/>
      <c r="E49" s="152"/>
      <c r="G49" s="153"/>
    </row>
    <row r="50" spans="1:7" s="148" customFormat="1" ht="50.1" customHeight="1">
      <c r="A50" s="149"/>
      <c r="C50" s="173"/>
      <c r="E50" s="152"/>
      <c r="G50" s="153"/>
    </row>
    <row r="51" spans="1:7" s="148" customFormat="1" ht="50.1" customHeight="1">
      <c r="A51" s="149"/>
      <c r="C51" s="173"/>
      <c r="E51" s="152"/>
      <c r="G51" s="153"/>
    </row>
    <row r="52" spans="1:7" s="148" customFormat="1" ht="50.1" customHeight="1">
      <c r="A52" s="149"/>
      <c r="C52" s="173"/>
      <c r="E52" s="152"/>
      <c r="G52" s="153"/>
    </row>
    <row r="53" spans="1:7" s="148" customFormat="1" ht="50.1" customHeight="1">
      <c r="A53" s="149"/>
      <c r="C53" s="173"/>
      <c r="E53" s="152"/>
      <c r="G53" s="153"/>
    </row>
    <row r="54" spans="1:7" ht="50.1" customHeight="1"/>
    <row r="55" spans="1:7" ht="50.1" customHeight="1"/>
    <row r="56" spans="1:7" ht="50.1" customHeight="1"/>
    <row r="57" spans="1:7" ht="50.1" customHeight="1"/>
    <row r="58" spans="1:7" ht="50.1" customHeight="1"/>
    <row r="59" spans="1:7" ht="50.1" customHeight="1"/>
    <row r="60" spans="1:7" ht="50.1" customHeight="1"/>
    <row r="61" spans="1:7" ht="50.1" customHeight="1"/>
    <row r="62" spans="1:7" ht="50.1" customHeight="1"/>
    <row r="63" spans="1:7" ht="50.1" customHeight="1"/>
    <row r="64" spans="1:7" ht="50.1" customHeight="1"/>
    <row r="65" ht="50.1" customHeight="1"/>
    <row r="66" ht="50.1" customHeight="1"/>
    <row r="67" ht="50.1" customHeight="1"/>
    <row r="68" ht="50.1" customHeight="1"/>
    <row r="69" ht="50.1" customHeight="1"/>
    <row r="70" ht="50.1" customHeight="1"/>
    <row r="71" ht="50.1" customHeight="1"/>
    <row r="72" ht="50.1" customHeight="1"/>
    <row r="73" ht="50.1" customHeight="1"/>
    <row r="74" ht="50.1" customHeight="1"/>
    <row r="75" ht="50.1" customHeight="1"/>
    <row r="76" ht="50.1" customHeight="1"/>
    <row r="77" ht="50.1" customHeight="1"/>
    <row r="78" ht="50.1" customHeight="1"/>
    <row r="79" ht="50.1" customHeight="1"/>
    <row r="80" ht="50.1" customHeight="1"/>
    <row r="81" ht="50.1" customHeight="1"/>
    <row r="82" ht="50.1" customHeight="1"/>
    <row r="83" ht="50.1" customHeight="1"/>
    <row r="84" ht="50.1" customHeight="1"/>
    <row r="85" ht="50.1" customHeight="1"/>
    <row r="86" ht="50.1" customHeight="1"/>
    <row r="87" ht="50.1" customHeight="1"/>
    <row r="88" ht="50.1" customHeight="1"/>
    <row r="89" ht="50.1" customHeight="1"/>
    <row r="90" ht="50.1" customHeight="1"/>
    <row r="91" ht="50.1" customHeight="1"/>
    <row r="92" ht="50.1" customHeight="1"/>
    <row r="93" ht="50.1" customHeight="1"/>
    <row r="94" ht="50.1" customHeight="1"/>
    <row r="95" ht="50.1" customHeight="1"/>
    <row r="96" ht="50.1" customHeight="1"/>
    <row r="97" ht="50.1" customHeight="1"/>
    <row r="98" ht="50.1" customHeight="1"/>
    <row r="99" ht="50.1" customHeight="1"/>
    <row r="100" ht="50.1" customHeight="1"/>
    <row r="101" ht="50.1" customHeight="1"/>
    <row r="102" ht="50.1" customHeight="1"/>
    <row r="103" ht="50.1" customHeight="1"/>
    <row r="104" ht="50.1" customHeight="1"/>
    <row r="105" ht="50.1" customHeight="1"/>
    <row r="106" ht="50.1" customHeight="1"/>
    <row r="107" ht="50.1" customHeight="1"/>
    <row r="108" ht="50.1" customHeight="1"/>
    <row r="109" ht="50.1" customHeight="1"/>
    <row r="110" ht="50.1" customHeight="1"/>
    <row r="111" ht="50.1" customHeight="1"/>
    <row r="112" ht="50.1" customHeight="1"/>
    <row r="113" ht="50.1" customHeight="1"/>
    <row r="114" ht="50.1" customHeight="1"/>
    <row r="115" ht="50.1" customHeight="1"/>
    <row r="116" ht="50.1" customHeight="1"/>
    <row r="117" ht="50.1" customHeight="1"/>
    <row r="118" ht="50.1" customHeight="1"/>
    <row r="119" ht="50.1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50.1" customHeight="1"/>
    <row r="132" ht="50.1" customHeight="1"/>
    <row r="133" ht="50.1" customHeight="1"/>
    <row r="134" ht="50.1" customHeight="1"/>
    <row r="135" ht="50.1" customHeight="1"/>
    <row r="136" ht="50.1" customHeight="1"/>
    <row r="137" ht="50.1" customHeight="1"/>
    <row r="138" ht="50.1" customHeight="1"/>
  </sheetData>
  <mergeCells count="6">
    <mergeCell ref="B22:B25"/>
    <mergeCell ref="E22:E25"/>
    <mergeCell ref="B8:B15"/>
    <mergeCell ref="E8:E15"/>
    <mergeCell ref="B16:B21"/>
    <mergeCell ref="E16:E21"/>
  </mergeCells>
  <pageMargins left="0.25" right="0.25" top="0.14000000000000001" bottom="1.24" header="0.12" footer="1.22"/>
  <pageSetup paperSize="5" scale="59" orientation="portrait" r:id="rId1"/>
  <headerFooter>
    <oddFooter>&amp;C&amp;"Helvetica Neue,Regular"&amp;12&amp;K000000&amp;P</oddFooter>
  </headerFooter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CEBOLLA RAMA</vt:lpstr>
      <vt:lpstr>RESUMEN </vt:lpstr>
      <vt:lpstr>'CEBOLLA RAMA'!Área_de_impresión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Rioseco Ventura Victor Manuel</cp:lastModifiedBy>
  <cp:lastPrinted>2023-03-15T15:20:43Z</cp:lastPrinted>
  <dcterms:created xsi:type="dcterms:W3CDTF">2020-11-27T12:49:26Z</dcterms:created>
  <dcterms:modified xsi:type="dcterms:W3CDTF">2023-05-03T14:25:24Z</dcterms:modified>
</cp:coreProperties>
</file>