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gutierr\OneDrive - INDAP\Escritorio\fichas tecnicas credito 2023\"/>
    </mc:Choice>
  </mc:AlternateContent>
  <bookViews>
    <workbookView xWindow="0" yWindow="0" windowWidth="15360" windowHeight="7755"/>
  </bookViews>
  <sheets>
    <sheet name="CEBOLLA" sheetId="1" r:id="rId1"/>
  </sheets>
  <calcPr calcId="152511"/>
</workbook>
</file>

<file path=xl/calcChain.xml><?xml version="1.0" encoding="utf-8"?>
<calcChain xmlns="http://schemas.openxmlformats.org/spreadsheetml/2006/main">
  <c r="G24" i="1" l="1"/>
  <c r="G54" i="1" l="1"/>
  <c r="G52" i="1"/>
  <c r="G48" i="1"/>
  <c r="G47" i="1"/>
  <c r="G46" i="1"/>
  <c r="G44" i="1"/>
  <c r="G42" i="1"/>
  <c r="G37" i="1"/>
  <c r="G36" i="1"/>
  <c r="G35" i="1"/>
  <c r="G23" i="1"/>
  <c r="G22" i="1"/>
  <c r="G21" i="1"/>
  <c r="G34" i="1" l="1"/>
  <c r="G38" i="1" l="1"/>
  <c r="C81" i="1" s="1"/>
  <c r="G59" i="1" l="1"/>
  <c r="G60" i="1" s="1"/>
  <c r="C83" i="1" s="1"/>
  <c r="G30" i="1" l="1"/>
  <c r="C80" i="1" s="1"/>
  <c r="G55" i="1"/>
  <c r="C82" i="1" s="1"/>
  <c r="G12" i="1"/>
  <c r="G65" i="1" s="1"/>
  <c r="G25" i="1" l="1"/>
  <c r="C79" i="1" s="1"/>
  <c r="G62" i="1" l="1"/>
  <c r="G63" i="1" s="1"/>
  <c r="G64" i="1" l="1"/>
  <c r="D90" i="1" s="1"/>
  <c r="C84" i="1"/>
  <c r="C90" i="1" l="1"/>
  <c r="E90" i="1"/>
  <c r="G66" i="1"/>
  <c r="C85" i="1"/>
  <c r="D82" i="1" l="1"/>
  <c r="D83" i="1"/>
  <c r="D81" i="1"/>
  <c r="D79" i="1"/>
  <c r="D84" i="1"/>
  <c r="D85" i="1" l="1"/>
</calcChain>
</file>

<file path=xl/sharedStrings.xml><?xml version="1.0" encoding="utf-8"?>
<sst xmlns="http://schemas.openxmlformats.org/spreadsheetml/2006/main" count="150" uniqueCount="109">
  <si>
    <t>RUBRO O CULTIVO</t>
  </si>
  <si>
    <t>CEBOLLA</t>
  </si>
  <si>
    <t>RENDIMIENTO (Unidad/Ha)</t>
  </si>
  <si>
    <t xml:space="preserve">VARIEDAD </t>
  </si>
  <si>
    <t>COBRA</t>
  </si>
  <si>
    <t>FECHA ESTIMADA  PRECIO VENTA</t>
  </si>
  <si>
    <t>NIVEL TECNOLÓGICO</t>
  </si>
  <si>
    <t>Medio</t>
  </si>
  <si>
    <t>PRECIO ESPERADO ($/Unidad)</t>
  </si>
  <si>
    <t>REGIÓN</t>
  </si>
  <si>
    <t>Ñuble</t>
  </si>
  <si>
    <t>INGRESO ESPERADO, con IVA ($)</t>
  </si>
  <si>
    <t>AGENCIA DE ÁREA</t>
  </si>
  <si>
    <t>Bulnes</t>
  </si>
  <si>
    <t>DESTINO PRODUCCION</t>
  </si>
  <si>
    <t>mercado local</t>
  </si>
  <si>
    <t>COMUNA/LOCALIDAD</t>
  </si>
  <si>
    <t>Bulnes-Quillon</t>
  </si>
  <si>
    <t>FECHA DE PRODUCCI´N</t>
  </si>
  <si>
    <t>FECHA PRECIO INSUMOS</t>
  </si>
  <si>
    <t>CONTINGENCIA</t>
  </si>
  <si>
    <t>Heladas - 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</si>
  <si>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</si>
  <si>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</si>
  <si>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</si>
  <si>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</si>
  <si>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</si>
  <si>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</si>
  <si>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</si>
  <si>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</si>
  <si>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 xml:space="preserve">Plantación </t>
  </si>
  <si>
    <t>Jh</t>
  </si>
  <si>
    <t>Octubre</t>
  </si>
  <si>
    <t>Riegos</t>
  </si>
  <si>
    <t>Enero-Febrero</t>
  </si>
  <si>
    <t>cosecha manual</t>
  </si>
  <si>
    <t>Abri-Mayo</t>
  </si>
  <si>
    <t>selección embaje</t>
  </si>
  <si>
    <t>jh</t>
  </si>
  <si>
    <t>Subtotal Jornadas Hombre</t>
  </si>
  <si>
    <t>JORNADAS ANIMAL</t>
  </si>
  <si>
    <t>Melgadura</t>
  </si>
  <si>
    <t>ha</t>
  </si>
  <si>
    <t>noviembre</t>
  </si>
  <si>
    <t>Subtotal Jornadas Animal</t>
  </si>
  <si>
    <t>MAQUINARIA</t>
  </si>
  <si>
    <t>TRASLADO INSUMOS</t>
  </si>
  <si>
    <t>JM</t>
  </si>
  <si>
    <t>Aradura</t>
  </si>
  <si>
    <t>Septiembre</t>
  </si>
  <si>
    <t>rastraje</t>
  </si>
  <si>
    <t>Vibrocultivador</t>
  </si>
  <si>
    <t>Subtotal Costo Maquinaria</t>
  </si>
  <si>
    <t>INSUMOS</t>
  </si>
  <si>
    <t>Insumos</t>
  </si>
  <si>
    <t>Unidad (Kg/l/u)</t>
  </si>
  <si>
    <t>Cantidad (Kg/l/u)</t>
  </si>
  <si>
    <t>plantas</t>
  </si>
  <si>
    <t>unidades</t>
  </si>
  <si>
    <t>octubre</t>
  </si>
  <si>
    <t>FUNGICIDA</t>
  </si>
  <si>
    <t xml:space="preserve"> </t>
  </si>
  <si>
    <t>Kg</t>
  </si>
  <si>
    <t>FERTILIZANTE</t>
  </si>
  <si>
    <t>Mezla 172020</t>
  </si>
  <si>
    <t>Urea</t>
  </si>
  <si>
    <t>Muriato de Potasio</t>
  </si>
  <si>
    <t>HERBICIDA</t>
  </si>
  <si>
    <t>Lt</t>
  </si>
  <si>
    <t>INSECTICIDA</t>
  </si>
  <si>
    <t>Troya</t>
  </si>
  <si>
    <t>OTROS</t>
  </si>
  <si>
    <t>Mallas</t>
  </si>
  <si>
    <t xml:space="preserve">Un </t>
  </si>
  <si>
    <t>Subtotal Insumos</t>
  </si>
  <si>
    <t>Item</t>
  </si>
  <si>
    <t>fletes</t>
  </si>
  <si>
    <t>Agosto-diciembre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</si>
  <si>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</si>
  <si>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</si>
  <si>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</si>
  <si>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</si>
  <si>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</si>
  <si>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</si>
  <si>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</si>
  <si>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8"/>
        <color indexed="8"/>
        <rFont val="Calibri"/>
        <family val="2"/>
      </rPr>
      <t>Notas</t>
    </r>
    <r>
      <rPr>
        <b/>
        <sz val="8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</si>
  <si>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</si>
  <si>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</si>
  <si>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</si>
  <si>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</si>
  <si>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</si>
  <si>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</si>
  <si>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</si>
  <si>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</si>
  <si>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</si>
  <si>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</si>
  <si>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</si>
  <si>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</si>
  <si>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</si>
  <si>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</si>
  <si>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</si>
  <si>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($/unidad)</t>
  </si>
  <si>
    <t>Rendimiento (Unidad/hà)</t>
  </si>
  <si>
    <t>Costo unitario ($/Unidad) (*)</t>
  </si>
  <si>
    <t>(*): Este valor representa el valor mìnimo de venta del producto</t>
  </si>
  <si>
    <t>Mayo 2024</t>
  </si>
  <si>
    <t>OCTUBRE- NOVIEMBRE</t>
  </si>
  <si>
    <t>Ridomil MZ 58 WG</t>
  </si>
  <si>
    <t>Goal 90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</si>
</sst>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#,##0.000"/>
  </numFmts>
  <fonts count="22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9"/>
      <color indexed="8"/>
      <name val="Calibri"/>
      <family val="2"/>
    </font>
    <font>
      <sz val="9"/>
      <name val="Helvetica Neue"/>
      <family val="2"/>
      <scheme val="minor"/>
    </font>
    <font>
      <sz val="9"/>
      <color theme="1"/>
      <name val="Helvetica Neue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i/>
      <sz val="9"/>
      <name val="Helvetica Neue"/>
      <family val="2"/>
      <scheme val="minor"/>
    </font>
    <font>
      <b/>
      <sz val="8"/>
      <color indexed="8"/>
      <name val="Arial Narrow"/>
      <family val="2"/>
    </font>
    <font>
      <b/>
      <sz val="8"/>
      <color indexed="8"/>
      <name val="Calibri"/>
      <family val="2"/>
    </font>
    <font>
      <b/>
      <sz val="9"/>
      <color indexed="15"/>
      <name val="Calibri"/>
      <family val="2"/>
    </font>
    <font>
      <b/>
      <u/>
      <sz val="8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 applyNumberFormat="0" applyFill="0" applyBorder="0" applyProtection="0"/>
    <xf numFmtId="0" fontId="15" fillId="0" borderId="21"/>
  </cellStyleXfs>
  <cellXfs count="168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horizontal="right"/>
    </xf>
    <xf numFmtId="164" fontId="4" fillId="2" borderId="6" xfId="0" applyNumberFormat="1" applyFont="1" applyFill="1" applyBorder="1"/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19" xfId="0" applyFill="1" applyBorder="1"/>
    <xf numFmtId="166" fontId="1" fillId="2" borderId="21" xfId="0" applyNumberFormat="1" applyFont="1" applyFill="1" applyBorder="1" applyAlignment="1">
      <alignment vertical="center"/>
    </xf>
    <xf numFmtId="166" fontId="12" fillId="2" borderId="21" xfId="0" applyNumberFormat="1" applyFont="1" applyFill="1" applyBorder="1" applyAlignment="1">
      <alignment vertical="center"/>
    </xf>
    <xf numFmtId="0" fontId="0" fillId="2" borderId="23" xfId="0" applyFill="1" applyBorder="1"/>
    <xf numFmtId="49" fontId="0" fillId="2" borderId="21" xfId="0" applyNumberFormat="1" applyFill="1" applyBorder="1" applyAlignment="1">
      <alignment vertical="center"/>
    </xf>
    <xf numFmtId="0" fontId="9" fillId="2" borderId="21" xfId="0" applyFont="1" applyFill="1" applyBorder="1" applyAlignment="1">
      <alignment vertical="center"/>
    </xf>
    <xf numFmtId="0" fontId="2" fillId="2" borderId="24" xfId="0" applyFont="1" applyFill="1" applyBorder="1"/>
    <xf numFmtId="3" fontId="2" fillId="2" borderId="24" xfId="0" applyNumberFormat="1" applyFont="1" applyFill="1" applyBorder="1"/>
    <xf numFmtId="49" fontId="1" fillId="5" borderId="25" xfId="0" applyNumberFormat="1" applyFont="1" applyFill="1" applyBorder="1" applyAlignment="1">
      <alignment vertical="center"/>
    </xf>
    <xf numFmtId="0" fontId="1" fillId="5" borderId="26" xfId="0" applyFont="1" applyFill="1" applyBorder="1" applyAlignment="1">
      <alignment vertical="center"/>
    </xf>
    <xf numFmtId="166" fontId="1" fillId="5" borderId="27" xfId="0" applyNumberFormat="1" applyFont="1" applyFill="1" applyBorder="1" applyAlignment="1">
      <alignment vertical="center"/>
    </xf>
    <xf numFmtId="49" fontId="1" fillId="3" borderId="28" xfId="0" applyNumberFormat="1" applyFont="1" applyFill="1" applyBorder="1" applyAlignment="1">
      <alignment vertical="center"/>
    </xf>
    <xf numFmtId="166" fontId="1" fillId="3" borderId="29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166" fontId="1" fillId="5" borderId="29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0" fontId="9" fillId="5" borderId="31" xfId="0" applyFont="1" applyFill="1" applyBorder="1" applyAlignment="1">
      <alignment vertical="center"/>
    </xf>
    <xf numFmtId="166" fontId="1" fillId="6" borderId="32" xfId="0" applyNumberFormat="1" applyFont="1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0" fillId="0" borderId="21" xfId="0" applyNumberFormat="1" applyBorder="1"/>
    <xf numFmtId="3" fontId="2" fillId="2" borderId="15" xfId="0" applyNumberFormat="1" applyFont="1" applyFill="1" applyBorder="1" applyAlignment="1">
      <alignment vertical="center"/>
    </xf>
    <xf numFmtId="3" fontId="3" fillId="3" borderId="15" xfId="0" applyNumberFormat="1" applyFont="1" applyFill="1" applyBorder="1" applyAlignment="1">
      <alignment vertical="center"/>
    </xf>
    <xf numFmtId="49" fontId="4" fillId="2" borderId="56" xfId="0" applyNumberFormat="1" applyFont="1" applyFill="1" applyBorder="1" applyAlignment="1">
      <alignment wrapText="1"/>
    </xf>
    <xf numFmtId="49" fontId="4" fillId="2" borderId="56" xfId="0" applyNumberFormat="1" applyFont="1" applyFill="1" applyBorder="1" applyAlignment="1">
      <alignment horizontal="center"/>
    </xf>
    <xf numFmtId="3" fontId="4" fillId="2" borderId="56" xfId="0" applyNumberFormat="1" applyFont="1" applyFill="1" applyBorder="1"/>
    <xf numFmtId="49" fontId="4" fillId="2" borderId="56" xfId="0" applyNumberFormat="1" applyFont="1" applyFill="1" applyBorder="1" applyAlignment="1">
      <alignment horizontal="center" wrapText="1"/>
    </xf>
    <xf numFmtId="165" fontId="4" fillId="2" borderId="56" xfId="0" applyNumberFormat="1" applyFont="1" applyFill="1" applyBorder="1"/>
    <xf numFmtId="49" fontId="8" fillId="3" borderId="57" xfId="0" applyNumberFormat="1" applyFont="1" applyFill="1" applyBorder="1" applyAlignment="1">
      <alignment vertical="center"/>
    </xf>
    <xf numFmtId="0" fontId="8" fillId="3" borderId="57" xfId="0" applyFont="1" applyFill="1" applyBorder="1" applyAlignment="1">
      <alignment horizontal="center" vertical="center"/>
    </xf>
    <xf numFmtId="0" fontId="8" fillId="3" borderId="57" xfId="0" applyFont="1" applyFill="1" applyBorder="1" applyAlignment="1">
      <alignment vertical="center"/>
    </xf>
    <xf numFmtId="3" fontId="8" fillId="3" borderId="57" xfId="0" applyNumberFormat="1" applyFont="1" applyFill="1" applyBorder="1" applyAlignment="1">
      <alignment vertical="center"/>
    </xf>
    <xf numFmtId="3" fontId="2" fillId="0" borderId="55" xfId="1" applyNumberFormat="1" applyFont="1" applyBorder="1" applyAlignment="1">
      <alignment horizontal="right"/>
    </xf>
    <xf numFmtId="3" fontId="13" fillId="0" borderId="55" xfId="0" applyNumberFormat="1" applyFont="1" applyBorder="1"/>
    <xf numFmtId="3" fontId="14" fillId="0" borderId="55" xfId="0" applyNumberFormat="1" applyFont="1" applyBorder="1"/>
    <xf numFmtId="0" fontId="14" fillId="0" borderId="55" xfId="0" applyFont="1" applyBorder="1" applyAlignment="1">
      <alignment horizontal="left" wrapText="1"/>
    </xf>
    <xf numFmtId="0" fontId="14" fillId="0" borderId="55" xfId="0" applyFont="1" applyBorder="1" applyAlignment="1">
      <alignment horizontal="center"/>
    </xf>
    <xf numFmtId="3" fontId="14" fillId="0" borderId="55" xfId="0" applyNumberFormat="1" applyFont="1" applyBorder="1" applyAlignment="1">
      <alignment horizontal="right"/>
    </xf>
    <xf numFmtId="0" fontId="13" fillId="0" borderId="55" xfId="0" applyFont="1" applyBorder="1" applyAlignment="1">
      <alignment horizontal="left" vertical="center" wrapText="1"/>
    </xf>
    <xf numFmtId="0" fontId="13" fillId="0" borderId="55" xfId="0" applyFont="1" applyBorder="1" applyAlignment="1">
      <alignment horizontal="center"/>
    </xf>
    <xf numFmtId="3" fontId="2" fillId="0" borderId="58" xfId="1" applyNumberFormat="1" applyFont="1" applyBorder="1" applyAlignment="1">
      <alignment horizontal="left"/>
    </xf>
    <xf numFmtId="3" fontId="2" fillId="0" borderId="58" xfId="1" applyNumberFormat="1" applyFont="1" applyBorder="1" applyAlignment="1">
      <alignment horizontal="right"/>
    </xf>
    <xf numFmtId="3" fontId="2" fillId="0" borderId="58" xfId="1" applyNumberFormat="1" applyFont="1" applyBorder="1" applyAlignment="1">
      <alignment horizontal="center"/>
    </xf>
    <xf numFmtId="3" fontId="4" fillId="2" borderId="56" xfId="0" applyNumberFormat="1" applyFont="1" applyFill="1" applyBorder="1" applyAlignment="1">
      <alignment horizontal="right" wrapText="1"/>
    </xf>
    <xf numFmtId="0" fontId="2" fillId="0" borderId="55" xfId="1" applyFont="1" applyBorder="1" applyAlignment="1">
      <alignment horizontal="center"/>
    </xf>
    <xf numFmtId="3" fontId="16" fillId="0" borderId="55" xfId="1" applyNumberFormat="1" applyFont="1" applyBorder="1" applyAlignment="1">
      <alignment horizontal="right"/>
    </xf>
    <xf numFmtId="0" fontId="13" fillId="0" borderId="55" xfId="0" applyFont="1" applyFill="1" applyBorder="1"/>
    <xf numFmtId="0" fontId="13" fillId="10" borderId="55" xfId="1" applyFont="1" applyFill="1" applyBorder="1"/>
    <xf numFmtId="3" fontId="13" fillId="10" borderId="55" xfId="0" applyNumberFormat="1" applyFont="1" applyFill="1" applyBorder="1"/>
    <xf numFmtId="0" fontId="17" fillId="0" borderId="55" xfId="0" applyFont="1" applyBorder="1"/>
    <xf numFmtId="0" fontId="13" fillId="0" borderId="55" xfId="0" applyFont="1" applyBorder="1"/>
    <xf numFmtId="49" fontId="18" fillId="2" borderId="6" xfId="0" applyNumberFormat="1" applyFont="1" applyFill="1" applyBorder="1" applyAlignment="1">
      <alignment horizontal="center" vertical="center" wrapText="1"/>
    </xf>
    <xf numFmtId="3" fontId="2" fillId="0" borderId="21" xfId="1" applyNumberFormat="1" applyFont="1" applyAlignment="1">
      <alignment horizontal="right"/>
    </xf>
    <xf numFmtId="168" fontId="2" fillId="0" borderId="21" xfId="1" applyNumberFormat="1" applyFont="1" applyAlignment="1">
      <alignment horizontal="right"/>
    </xf>
    <xf numFmtId="3" fontId="0" fillId="0" borderId="0" xfId="0" applyNumberFormat="1"/>
    <xf numFmtId="168" fontId="2" fillId="0" borderId="58" xfId="1" applyNumberFormat="1" applyFont="1" applyBorder="1" applyAlignment="1">
      <alignment horizontal="center"/>
    </xf>
    <xf numFmtId="0" fontId="11" fillId="2" borderId="21" xfId="0" applyFont="1" applyFill="1" applyBorder="1" applyAlignment="1">
      <alignment vertical="center"/>
    </xf>
    <xf numFmtId="0" fontId="11" fillId="2" borderId="21" xfId="0" applyFont="1" applyFill="1" applyBorder="1"/>
    <xf numFmtId="0" fontId="2" fillId="9" borderId="42" xfId="0" applyFont="1" applyFill="1" applyBorder="1"/>
    <xf numFmtId="0" fontId="2" fillId="7" borderId="21" xfId="0" applyFont="1" applyFill="1" applyBorder="1"/>
    <xf numFmtId="49" fontId="12" fillId="8" borderId="33" xfId="0" applyNumberFormat="1" applyFont="1" applyFill="1" applyBorder="1" applyAlignment="1">
      <alignment vertical="center"/>
    </xf>
    <xf numFmtId="49" fontId="12" fillId="8" borderId="22" xfId="0" applyNumberFormat="1" applyFont="1" applyFill="1" applyBorder="1" applyAlignment="1">
      <alignment vertical="center"/>
    </xf>
    <xf numFmtId="49" fontId="2" fillId="8" borderId="34" xfId="0" applyNumberFormat="1" applyFont="1" applyFill="1" applyBorder="1"/>
    <xf numFmtId="49" fontId="12" fillId="2" borderId="35" xfId="0" applyNumberFormat="1" applyFont="1" applyFill="1" applyBorder="1" applyAlignment="1">
      <alignment vertical="center"/>
    </xf>
    <xf numFmtId="3" fontId="12" fillId="2" borderId="6" xfId="0" applyNumberFormat="1" applyFont="1" applyFill="1" applyBorder="1" applyAlignment="1">
      <alignment vertical="center"/>
    </xf>
    <xf numFmtId="9" fontId="2" fillId="2" borderId="36" xfId="0" applyNumberFormat="1" applyFont="1" applyFill="1" applyBorder="1"/>
    <xf numFmtId="167" fontId="12" fillId="2" borderId="6" xfId="0" applyNumberFormat="1" applyFont="1" applyFill="1" applyBorder="1" applyAlignment="1">
      <alignment vertical="center"/>
    </xf>
    <xf numFmtId="0" fontId="1" fillId="7" borderId="21" xfId="0" applyFont="1" applyFill="1" applyBorder="1" applyAlignment="1">
      <alignment vertical="center"/>
    </xf>
    <xf numFmtId="49" fontId="12" fillId="8" borderId="37" xfId="0" applyNumberFormat="1" applyFont="1" applyFill="1" applyBorder="1" applyAlignment="1">
      <alignment vertical="center"/>
    </xf>
    <xf numFmtId="167" fontId="12" fillId="8" borderId="38" xfId="0" applyNumberFormat="1" applyFont="1" applyFill="1" applyBorder="1" applyAlignment="1">
      <alignment vertical="center"/>
    </xf>
    <xf numFmtId="9" fontId="12" fillId="8" borderId="39" xfId="0" applyNumberFormat="1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0" fontId="1" fillId="9" borderId="20" xfId="0" applyFont="1" applyFill="1" applyBorder="1" applyAlignment="1">
      <alignment vertical="center"/>
    </xf>
    <xf numFmtId="49" fontId="20" fillId="9" borderId="21" xfId="0" applyNumberFormat="1" applyFont="1" applyFill="1" applyBorder="1" applyAlignment="1">
      <alignment vertical="center"/>
    </xf>
    <xf numFmtId="0" fontId="1" fillId="9" borderId="21" xfId="0" applyFont="1" applyFill="1" applyBorder="1" applyAlignment="1">
      <alignment vertical="center"/>
    </xf>
    <xf numFmtId="0" fontId="1" fillId="9" borderId="51" xfId="0" applyFont="1" applyFill="1" applyBorder="1" applyAlignment="1">
      <alignment vertical="center"/>
    </xf>
    <xf numFmtId="0" fontId="1" fillId="7" borderId="20" xfId="0" applyFont="1" applyFill="1" applyBorder="1" applyAlignment="1">
      <alignment vertical="center"/>
    </xf>
    <xf numFmtId="49" fontId="12" fillId="8" borderId="52" xfId="0" applyNumberFormat="1" applyFont="1" applyFill="1" applyBorder="1" applyAlignment="1">
      <alignment vertical="center"/>
    </xf>
    <xf numFmtId="0" fontId="12" fillId="8" borderId="53" xfId="0" applyNumberFormat="1" applyFont="1" applyFill="1" applyBorder="1" applyAlignment="1">
      <alignment vertical="center"/>
    </xf>
    <xf numFmtId="0" fontId="12" fillId="8" borderId="54" xfId="0" applyNumberFormat="1" applyFont="1" applyFill="1" applyBorder="1" applyAlignment="1">
      <alignment vertical="center"/>
    </xf>
    <xf numFmtId="0" fontId="12" fillId="7" borderId="21" xfId="0" applyFont="1" applyFill="1" applyBorder="1" applyAlignment="1">
      <alignment vertical="center"/>
    </xf>
    <xf numFmtId="167" fontId="12" fillId="8" borderId="39" xfId="0" applyNumberFormat="1" applyFont="1" applyFill="1" applyBorder="1" applyAlignment="1">
      <alignment vertical="center"/>
    </xf>
    <xf numFmtId="49" fontId="2" fillId="2" borderId="21" xfId="0" applyNumberFormat="1" applyFont="1" applyFill="1" applyBorder="1" applyAlignment="1">
      <alignment vertical="center"/>
    </xf>
    <xf numFmtId="0" fontId="2" fillId="2" borderId="21" xfId="0" applyFont="1" applyFill="1" applyBorder="1"/>
    <xf numFmtId="0" fontId="2" fillId="0" borderId="0" xfId="0" applyNumberFormat="1" applyFont="1"/>
    <xf numFmtId="49" fontId="19" fillId="2" borderId="43" xfId="0" applyNumberFormat="1" applyFont="1" applyFill="1" applyBorder="1" applyAlignment="1">
      <alignment vertical="center"/>
    </xf>
    <xf numFmtId="0" fontId="11" fillId="2" borderId="44" xfId="0" applyFont="1" applyFill="1" applyBorder="1"/>
    <xf numFmtId="49" fontId="11" fillId="2" borderId="46" xfId="0" applyNumberFormat="1" applyFont="1" applyFill="1" applyBorder="1" applyAlignment="1">
      <alignment vertical="center"/>
    </xf>
    <xf numFmtId="49" fontId="11" fillId="2" borderId="48" xfId="0" applyNumberFormat="1" applyFont="1" applyFill="1" applyBorder="1" applyAlignment="1">
      <alignment vertical="center"/>
    </xf>
    <xf numFmtId="0" fontId="11" fillId="2" borderId="49" xfId="0" applyFont="1" applyFill="1" applyBorder="1"/>
    <xf numFmtId="166" fontId="1" fillId="2" borderId="45" xfId="0" applyNumberFormat="1" applyFont="1" applyFill="1" applyBorder="1" applyAlignment="1">
      <alignment vertical="center"/>
    </xf>
    <xf numFmtId="166" fontId="1" fillId="2" borderId="47" xfId="0" applyNumberFormat="1" applyFont="1" applyFill="1" applyBorder="1" applyAlignment="1">
      <alignment vertical="center"/>
    </xf>
    <xf numFmtId="166" fontId="1" fillId="2" borderId="50" xfId="0" applyNumberFormat="1" applyFont="1" applyFill="1" applyBorder="1" applyAlignment="1">
      <alignment vertical="center"/>
    </xf>
    <xf numFmtId="49" fontId="20" fillId="9" borderId="40" xfId="0" applyNumberFormat="1" applyFont="1" applyFill="1" applyBorder="1" applyAlignment="1">
      <alignment vertical="center"/>
    </xf>
    <xf numFmtId="0" fontId="12" fillId="9" borderId="41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IU92"/>
  <sheetViews>
    <sheetView showGridLines="0" tabSelected="1" topLeftCell="A73" zoomScale="130" zoomScaleNormal="130" workbookViewId="0">
      <selection activeCell="F87" sqref="F87"/>
    </sheetView>
  </sheetViews>
  <sheetFormatPr baseColWidth="10" defaultColWidth="10.855468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7" t="s">
        <v>1</v>
      </c>
      <c r="D9" s="8"/>
      <c r="E9" s="162" t="s">
        <v>2</v>
      </c>
      <c r="F9" s="163"/>
      <c r="G9" s="9">
        <v>135000</v>
      </c>
    </row>
    <row r="10" spans="1:7" ht="38.25" customHeight="1">
      <c r="A10" s="5"/>
      <c r="B10" s="10" t="s">
        <v>3</v>
      </c>
      <c r="C10" s="114" t="s">
        <v>4</v>
      </c>
      <c r="D10" s="11"/>
      <c r="E10" s="160" t="s">
        <v>5</v>
      </c>
      <c r="F10" s="161"/>
      <c r="G10" s="12" t="s">
        <v>105</v>
      </c>
    </row>
    <row r="11" spans="1:7" ht="18" customHeight="1">
      <c r="A11" s="5"/>
      <c r="B11" s="10" t="s">
        <v>6</v>
      </c>
      <c r="C11" s="12" t="s">
        <v>7</v>
      </c>
      <c r="D11" s="11"/>
      <c r="E11" s="160" t="s">
        <v>8</v>
      </c>
      <c r="F11" s="161"/>
      <c r="G11" s="13">
        <v>60</v>
      </c>
    </row>
    <row r="12" spans="1:7" ht="11.25" customHeight="1">
      <c r="A12" s="5"/>
      <c r="B12" s="10" t="s">
        <v>9</v>
      </c>
      <c r="C12" s="14" t="s">
        <v>10</v>
      </c>
      <c r="D12" s="11"/>
      <c r="E12" s="15" t="s">
        <v>11</v>
      </c>
      <c r="F12" s="16"/>
      <c r="G12" s="17">
        <f>(G9*G11)</f>
        <v>8100000</v>
      </c>
    </row>
    <row r="13" spans="1:7" ht="11.25" customHeight="1">
      <c r="A13" s="5"/>
      <c r="B13" s="10" t="s">
        <v>12</v>
      </c>
      <c r="C13" s="12" t="s">
        <v>13</v>
      </c>
      <c r="D13" s="11"/>
      <c r="E13" s="160" t="s">
        <v>14</v>
      </c>
      <c r="F13" s="161"/>
      <c r="G13" s="12" t="s">
        <v>15</v>
      </c>
    </row>
    <row r="14" spans="1:7" ht="13.5" customHeight="1">
      <c r="A14" s="5"/>
      <c r="B14" s="10" t="s">
        <v>16</v>
      </c>
      <c r="C14" s="12" t="s">
        <v>17</v>
      </c>
      <c r="D14" s="11"/>
      <c r="E14" s="160" t="s">
        <v>18</v>
      </c>
      <c r="F14" s="161"/>
      <c r="G14" s="12" t="s">
        <v>105</v>
      </c>
    </row>
    <row r="15" spans="1:7" ht="25.5" customHeight="1">
      <c r="A15" s="5"/>
      <c r="B15" s="10" t="s">
        <v>19</v>
      </c>
      <c r="C15" s="18">
        <v>44932</v>
      </c>
      <c r="D15" s="11"/>
      <c r="E15" s="164" t="s">
        <v>20</v>
      </c>
      <c r="F15" s="165"/>
      <c r="G15" s="14" t="s">
        <v>21</v>
      </c>
    </row>
    <row r="16" spans="1:7" ht="12" customHeight="1">
      <c r="A16" s="2"/>
      <c r="B16" s="19"/>
      <c r="C16" s="20"/>
      <c r="D16" s="21"/>
      <c r="E16" s="22"/>
      <c r="F16" s="22"/>
      <c r="G16" s="23"/>
    </row>
    <row r="17" spans="1:7" ht="12" customHeight="1">
      <c r="A17" s="24"/>
      <c r="B17" s="166" t="s">
        <v>22</v>
      </c>
      <c r="C17" s="167"/>
      <c r="D17" s="167"/>
      <c r="E17" s="167"/>
      <c r="F17" s="167"/>
      <c r="G17" s="167"/>
    </row>
    <row r="18" spans="1:7" ht="12" customHeight="1">
      <c r="A18" s="2"/>
      <c r="B18" s="25"/>
      <c r="C18" s="26"/>
      <c r="D18" s="26"/>
      <c r="E18" s="26"/>
      <c r="F18" s="27"/>
      <c r="G18" s="27"/>
    </row>
    <row r="19" spans="1:7" ht="12" customHeight="1">
      <c r="A19" s="5"/>
      <c r="B19" s="28" t="s">
        <v>23</v>
      </c>
      <c r="C19" s="29"/>
      <c r="D19" s="30"/>
      <c r="E19" s="30"/>
      <c r="F19" s="30"/>
      <c r="G19" s="30"/>
    </row>
    <row r="20" spans="1:7" ht="24" customHeight="1">
      <c r="A20" s="24"/>
      <c r="B20" s="31" t="s">
        <v>24</v>
      </c>
      <c r="C20" s="31" t="s">
        <v>25</v>
      </c>
      <c r="D20" s="31" t="s">
        <v>26</v>
      </c>
      <c r="E20" s="31" t="s">
        <v>27</v>
      </c>
      <c r="F20" s="31" t="s">
        <v>28</v>
      </c>
      <c r="G20" s="31" t="s">
        <v>29</v>
      </c>
    </row>
    <row r="21" spans="1:7" ht="12.75" customHeight="1">
      <c r="A21" s="24"/>
      <c r="B21" s="101" t="s">
        <v>30</v>
      </c>
      <c r="C21" s="102" t="s">
        <v>31</v>
      </c>
      <c r="D21" s="102">
        <v>30</v>
      </c>
      <c r="E21" s="102" t="s">
        <v>32</v>
      </c>
      <c r="F21" s="96">
        <v>20000</v>
      </c>
      <c r="G21" s="96">
        <f>F21*D21</f>
        <v>600000</v>
      </c>
    </row>
    <row r="22" spans="1:7" ht="12.75" customHeight="1">
      <c r="A22" s="24"/>
      <c r="B22" s="101" t="s">
        <v>33</v>
      </c>
      <c r="C22" s="102" t="s">
        <v>31</v>
      </c>
      <c r="D22" s="102">
        <v>15</v>
      </c>
      <c r="E22" s="102" t="s">
        <v>34</v>
      </c>
      <c r="F22" s="96">
        <v>20000</v>
      </c>
      <c r="G22" s="96">
        <f>F22*D22</f>
        <v>300000</v>
      </c>
    </row>
    <row r="23" spans="1:7" ht="12.75" customHeight="1">
      <c r="A23" s="24"/>
      <c r="B23" s="101" t="s">
        <v>35</v>
      </c>
      <c r="C23" s="102" t="s">
        <v>31</v>
      </c>
      <c r="D23" s="102">
        <v>30</v>
      </c>
      <c r="E23" s="102" t="s">
        <v>36</v>
      </c>
      <c r="F23" s="96">
        <v>20000</v>
      </c>
      <c r="G23" s="96">
        <f>F23*D23</f>
        <v>600000</v>
      </c>
    </row>
    <row r="24" spans="1:7" ht="12.75" customHeight="1">
      <c r="A24" s="24"/>
      <c r="B24" s="98" t="s">
        <v>37</v>
      </c>
      <c r="C24" s="99" t="s">
        <v>38</v>
      </c>
      <c r="D24" s="99">
        <v>20</v>
      </c>
      <c r="E24" s="99" t="s">
        <v>36</v>
      </c>
      <c r="F24" s="96">
        <v>20000</v>
      </c>
      <c r="G24" s="100">
        <f>F24*D24</f>
        <v>400000</v>
      </c>
    </row>
    <row r="25" spans="1:7" ht="12.75" customHeight="1">
      <c r="A25" s="24"/>
      <c r="B25" s="32" t="s">
        <v>39</v>
      </c>
      <c r="C25" s="33"/>
      <c r="D25" s="33"/>
      <c r="E25" s="33"/>
      <c r="F25" s="34"/>
      <c r="G25" s="35">
        <f>SUM(G21:G24)</f>
        <v>1900000</v>
      </c>
    </row>
    <row r="26" spans="1:7" ht="12" customHeight="1">
      <c r="A26" s="2"/>
      <c r="B26" s="25"/>
      <c r="C26" s="27"/>
      <c r="D26" s="27"/>
      <c r="E26" s="27"/>
      <c r="F26" s="36"/>
      <c r="G26" s="36"/>
    </row>
    <row r="27" spans="1:7" ht="12" customHeight="1">
      <c r="A27" s="5"/>
      <c r="B27" s="37" t="s">
        <v>40</v>
      </c>
      <c r="C27" s="38"/>
      <c r="D27" s="39"/>
      <c r="E27" s="39"/>
      <c r="F27" s="40"/>
      <c r="G27" s="40"/>
    </row>
    <row r="28" spans="1:7" ht="24" customHeight="1">
      <c r="A28" s="5"/>
      <c r="B28" s="41" t="s">
        <v>24</v>
      </c>
      <c r="C28" s="42" t="s">
        <v>25</v>
      </c>
      <c r="D28" s="42" t="s">
        <v>26</v>
      </c>
      <c r="E28" s="41" t="s">
        <v>27</v>
      </c>
      <c r="F28" s="42" t="s">
        <v>28</v>
      </c>
      <c r="G28" s="41" t="s">
        <v>29</v>
      </c>
    </row>
    <row r="29" spans="1:7" ht="12" customHeight="1">
      <c r="A29" s="5"/>
      <c r="B29" s="43" t="s">
        <v>41</v>
      </c>
      <c r="C29" s="44" t="s">
        <v>42</v>
      </c>
      <c r="D29" s="44">
        <v>1</v>
      </c>
      <c r="E29" s="44" t="s">
        <v>43</v>
      </c>
      <c r="F29" s="84">
        <v>50000</v>
      </c>
      <c r="G29" s="84">
        <v>50000</v>
      </c>
    </row>
    <row r="30" spans="1:7" ht="12" customHeight="1">
      <c r="A30" s="5"/>
      <c r="B30" s="45" t="s">
        <v>44</v>
      </c>
      <c r="C30" s="46"/>
      <c r="D30" s="46"/>
      <c r="E30" s="46"/>
      <c r="F30" s="47"/>
      <c r="G30" s="85">
        <f>SUM(G29)</f>
        <v>50000</v>
      </c>
    </row>
    <row r="31" spans="1:7" ht="12" customHeight="1">
      <c r="A31" s="2"/>
      <c r="B31" s="48"/>
      <c r="C31" s="49"/>
      <c r="D31" s="49"/>
      <c r="E31" s="49"/>
      <c r="F31" s="50"/>
      <c r="G31" s="50"/>
    </row>
    <row r="32" spans="1:7" ht="12" customHeight="1">
      <c r="A32" s="5"/>
      <c r="B32" s="37" t="s">
        <v>45</v>
      </c>
      <c r="C32" s="38"/>
      <c r="D32" s="39"/>
      <c r="E32" s="39"/>
      <c r="F32" s="40"/>
      <c r="G32" s="40"/>
    </row>
    <row r="33" spans="1:12" ht="24" customHeight="1">
      <c r="A33" s="5"/>
      <c r="B33" s="51" t="s">
        <v>24</v>
      </c>
      <c r="C33" s="51" t="s">
        <v>25</v>
      </c>
      <c r="D33" s="51" t="s">
        <v>26</v>
      </c>
      <c r="E33" s="51" t="s">
        <v>27</v>
      </c>
      <c r="F33" s="52" t="s">
        <v>28</v>
      </c>
      <c r="G33" s="51" t="s">
        <v>29</v>
      </c>
      <c r="J33" s="116"/>
      <c r="K33" s="115"/>
      <c r="L33" s="117"/>
    </row>
    <row r="34" spans="1:12" ht="12.75" customHeight="1">
      <c r="A34" s="24"/>
      <c r="B34" s="103" t="s">
        <v>46</v>
      </c>
      <c r="C34" s="105" t="s">
        <v>47</v>
      </c>
      <c r="D34" s="118">
        <v>1</v>
      </c>
      <c r="E34" s="105" t="s">
        <v>106</v>
      </c>
      <c r="F34" s="104">
        <v>50000</v>
      </c>
      <c r="G34" s="106">
        <f>+D34*F34</f>
        <v>50000</v>
      </c>
      <c r="J34" s="116"/>
      <c r="K34" s="115"/>
      <c r="L34" s="117"/>
    </row>
    <row r="35" spans="1:12" ht="12.75" customHeight="1">
      <c r="A35" s="67"/>
      <c r="B35" s="101" t="s">
        <v>48</v>
      </c>
      <c r="C35" s="105" t="s">
        <v>47</v>
      </c>
      <c r="D35" s="107">
        <v>1</v>
      </c>
      <c r="E35" s="107" t="s">
        <v>49</v>
      </c>
      <c r="F35" s="95">
        <v>45000</v>
      </c>
      <c r="G35" s="108">
        <f>(D35*F35)*1.19</f>
        <v>53550</v>
      </c>
      <c r="J35" s="116"/>
      <c r="K35" s="115"/>
      <c r="L35" s="117"/>
    </row>
    <row r="36" spans="1:12" ht="12.75" customHeight="1">
      <c r="A36" s="67"/>
      <c r="B36" s="101" t="s">
        <v>50</v>
      </c>
      <c r="C36" s="105" t="s">
        <v>47</v>
      </c>
      <c r="D36" s="107">
        <v>1</v>
      </c>
      <c r="E36" s="107" t="s">
        <v>50</v>
      </c>
      <c r="F36" s="95">
        <v>40000</v>
      </c>
      <c r="G36" s="108">
        <f>+D36*F36</f>
        <v>40000</v>
      </c>
      <c r="J36" s="116"/>
      <c r="K36" s="115"/>
      <c r="L36" s="117"/>
    </row>
    <row r="37" spans="1:12" ht="12.75" customHeight="1">
      <c r="A37" s="67"/>
      <c r="B37" s="109" t="s">
        <v>51</v>
      </c>
      <c r="C37" s="105" t="s">
        <v>47</v>
      </c>
      <c r="D37" s="107">
        <v>1</v>
      </c>
      <c r="E37" s="107" t="s">
        <v>49</v>
      </c>
      <c r="F37" s="95">
        <v>30000</v>
      </c>
      <c r="G37" s="108">
        <f>(D37*F37)*1.19</f>
        <v>35700</v>
      </c>
      <c r="J37" s="116"/>
      <c r="K37" s="115"/>
      <c r="L37" s="117"/>
    </row>
    <row r="38" spans="1:12" ht="12.75" customHeight="1">
      <c r="A38" s="5"/>
      <c r="B38" s="53" t="s">
        <v>52</v>
      </c>
      <c r="C38" s="54"/>
      <c r="D38" s="54"/>
      <c r="E38" s="54"/>
      <c r="F38" s="55"/>
      <c r="G38" s="56">
        <f>SUM(G34:G37)</f>
        <v>179250</v>
      </c>
      <c r="J38" s="115"/>
    </row>
    <row r="39" spans="1:12" ht="12" customHeight="1">
      <c r="A39" s="2"/>
      <c r="B39" s="48"/>
      <c r="C39" s="49"/>
      <c r="D39" s="49"/>
      <c r="E39" s="49"/>
      <c r="F39" s="50"/>
      <c r="G39" s="50"/>
      <c r="J39" s="115"/>
    </row>
    <row r="40" spans="1:12" ht="12" customHeight="1">
      <c r="A40" s="5"/>
      <c r="B40" s="37" t="s">
        <v>53</v>
      </c>
      <c r="C40" s="38"/>
      <c r="D40" s="39"/>
      <c r="E40" s="39"/>
      <c r="F40" s="40"/>
      <c r="G40" s="40"/>
    </row>
    <row r="41" spans="1:12" ht="24" customHeight="1">
      <c r="A41" s="5"/>
      <c r="B41" s="52" t="s">
        <v>54</v>
      </c>
      <c r="C41" s="52" t="s">
        <v>55</v>
      </c>
      <c r="D41" s="52" t="s">
        <v>56</v>
      </c>
      <c r="E41" s="52" t="s">
        <v>27</v>
      </c>
      <c r="F41" s="52" t="s">
        <v>28</v>
      </c>
      <c r="G41" s="52" t="s">
        <v>29</v>
      </c>
      <c r="K41" s="83"/>
    </row>
    <row r="42" spans="1:12" ht="12.75" customHeight="1">
      <c r="A42" s="24"/>
      <c r="B42" s="110" t="s">
        <v>57</v>
      </c>
      <c r="C42" s="102" t="s">
        <v>58</v>
      </c>
      <c r="D42" s="102">
        <v>140000</v>
      </c>
      <c r="E42" s="102" t="s">
        <v>59</v>
      </c>
      <c r="F42" s="97">
        <v>10</v>
      </c>
      <c r="G42" s="111">
        <f>(F42*D42)*1.19</f>
        <v>1666000</v>
      </c>
      <c r="K42" s="83"/>
    </row>
    <row r="43" spans="1:12" ht="12.75" customHeight="1">
      <c r="A43" s="24"/>
      <c r="B43" s="112" t="s">
        <v>60</v>
      </c>
      <c r="C43" s="102"/>
      <c r="D43" s="99"/>
      <c r="E43" s="102"/>
      <c r="F43" s="97"/>
      <c r="G43" s="111" t="s">
        <v>61</v>
      </c>
    </row>
    <row r="44" spans="1:12" ht="12.75" customHeight="1">
      <c r="A44" s="24"/>
      <c r="B44" s="113" t="s">
        <v>107</v>
      </c>
      <c r="C44" s="102" t="s">
        <v>62</v>
      </c>
      <c r="D44" s="99">
        <v>2</v>
      </c>
      <c r="E44" s="102"/>
      <c r="F44" s="97">
        <v>36490</v>
      </c>
      <c r="G44" s="111">
        <f t="shared" ref="G44:G54" si="0">(F44*D44)*1.19</f>
        <v>86846.2</v>
      </c>
    </row>
    <row r="45" spans="1:12" ht="12.75" customHeight="1">
      <c r="A45" s="24"/>
      <c r="B45" s="112" t="s">
        <v>63</v>
      </c>
      <c r="C45" s="102"/>
      <c r="D45" s="99"/>
      <c r="E45" s="102"/>
      <c r="F45" s="97"/>
      <c r="G45" s="111" t="s">
        <v>61</v>
      </c>
    </row>
    <row r="46" spans="1:12" ht="12.75" customHeight="1">
      <c r="A46" s="24"/>
      <c r="B46" s="113" t="s">
        <v>64</v>
      </c>
      <c r="C46" s="102" t="s">
        <v>62</v>
      </c>
      <c r="D46" s="99">
        <v>400</v>
      </c>
      <c r="E46" s="102"/>
      <c r="F46" s="97">
        <v>1399</v>
      </c>
      <c r="G46" s="111">
        <f t="shared" si="0"/>
        <v>665924</v>
      </c>
    </row>
    <row r="47" spans="1:12" ht="12.75" customHeight="1">
      <c r="A47" s="24"/>
      <c r="B47" s="113" t="s">
        <v>65</v>
      </c>
      <c r="C47" s="102" t="s">
        <v>62</v>
      </c>
      <c r="D47" s="99">
        <v>400</v>
      </c>
      <c r="E47" s="102"/>
      <c r="F47" s="97">
        <v>1039</v>
      </c>
      <c r="G47" s="111">
        <f t="shared" si="0"/>
        <v>494564</v>
      </c>
    </row>
    <row r="48" spans="1:12" ht="12.75" customHeight="1">
      <c r="A48" s="24"/>
      <c r="B48" s="113" t="s">
        <v>66</v>
      </c>
      <c r="C48" s="102" t="s">
        <v>62</v>
      </c>
      <c r="D48" s="99">
        <v>200</v>
      </c>
      <c r="E48" s="102"/>
      <c r="F48" s="97">
        <v>1932</v>
      </c>
      <c r="G48" s="111">
        <f t="shared" si="0"/>
        <v>459816</v>
      </c>
    </row>
    <row r="49" spans="1:7" ht="12.75" customHeight="1">
      <c r="A49" s="24"/>
      <c r="B49" s="112" t="s">
        <v>67</v>
      </c>
      <c r="C49" s="102"/>
      <c r="D49" s="99"/>
      <c r="E49" s="102"/>
      <c r="F49" s="97"/>
      <c r="G49" s="111" t="s">
        <v>61</v>
      </c>
    </row>
    <row r="50" spans="1:7" ht="12.75" customHeight="1">
      <c r="A50" s="24"/>
      <c r="B50" s="113" t="s">
        <v>108</v>
      </c>
      <c r="C50" s="102" t="s">
        <v>68</v>
      </c>
      <c r="D50" s="99">
        <v>1</v>
      </c>
      <c r="E50" s="102"/>
      <c r="F50" s="97">
        <v>57000</v>
      </c>
      <c r="G50" s="111">
        <v>57000</v>
      </c>
    </row>
    <row r="51" spans="1:7" ht="12.75" customHeight="1">
      <c r="A51" s="24"/>
      <c r="B51" s="112" t="s">
        <v>69</v>
      </c>
      <c r="C51" s="102"/>
      <c r="D51" s="99"/>
      <c r="E51" s="102"/>
      <c r="F51" s="97"/>
      <c r="G51" s="111" t="s">
        <v>61</v>
      </c>
    </row>
    <row r="52" spans="1:7" ht="12.75" customHeight="1">
      <c r="A52" s="24"/>
      <c r="B52" s="113" t="s">
        <v>70</v>
      </c>
      <c r="C52" s="102" t="s">
        <v>68</v>
      </c>
      <c r="D52" s="99">
        <v>2</v>
      </c>
      <c r="E52" s="102"/>
      <c r="F52" s="97">
        <v>20590</v>
      </c>
      <c r="G52" s="111">
        <f t="shared" si="0"/>
        <v>49004.2</v>
      </c>
    </row>
    <row r="53" spans="1:7" ht="12.75" customHeight="1">
      <c r="A53" s="24"/>
      <c r="B53" s="112" t="s">
        <v>71</v>
      </c>
      <c r="C53" s="102"/>
      <c r="D53" s="99"/>
      <c r="E53" s="102"/>
      <c r="F53" s="97"/>
      <c r="G53" s="111" t="s">
        <v>61</v>
      </c>
    </row>
    <row r="54" spans="1:7" ht="12.75" customHeight="1">
      <c r="A54" s="24"/>
      <c r="B54" s="113" t="s">
        <v>72</v>
      </c>
      <c r="C54" s="102" t="s">
        <v>73</v>
      </c>
      <c r="D54" s="99">
        <v>1000</v>
      </c>
      <c r="E54" s="102"/>
      <c r="F54" s="96">
        <v>140</v>
      </c>
      <c r="G54" s="111">
        <f t="shared" si="0"/>
        <v>166600</v>
      </c>
    </row>
    <row r="55" spans="1:7" ht="13.5" customHeight="1">
      <c r="A55" s="5"/>
      <c r="B55" s="57" t="s">
        <v>74</v>
      </c>
      <c r="C55" s="58"/>
      <c r="D55" s="58"/>
      <c r="E55" s="58"/>
      <c r="F55" s="59"/>
      <c r="G55" s="60">
        <f>SUM(G42:G54)</f>
        <v>3645754.4000000004</v>
      </c>
    </row>
    <row r="56" spans="1:7" ht="12" customHeight="1">
      <c r="A56" s="2"/>
      <c r="B56" s="48"/>
      <c r="C56" s="49"/>
      <c r="D56" s="49"/>
      <c r="E56" s="61"/>
      <c r="F56" s="50"/>
      <c r="G56" s="50"/>
    </row>
    <row r="57" spans="1:7" ht="12" customHeight="1">
      <c r="A57" s="5"/>
      <c r="B57" s="37" t="s">
        <v>71</v>
      </c>
      <c r="C57" s="38"/>
      <c r="D57" s="39"/>
      <c r="E57" s="39"/>
      <c r="F57" s="40"/>
      <c r="G57" s="40"/>
    </row>
    <row r="58" spans="1:7" ht="24" customHeight="1">
      <c r="A58" s="5"/>
      <c r="B58" s="51" t="s">
        <v>75</v>
      </c>
      <c r="C58" s="52" t="s">
        <v>55</v>
      </c>
      <c r="D58" s="52" t="s">
        <v>56</v>
      </c>
      <c r="E58" s="51" t="s">
        <v>27</v>
      </c>
      <c r="F58" s="52" t="s">
        <v>28</v>
      </c>
      <c r="G58" s="51" t="s">
        <v>29</v>
      </c>
    </row>
    <row r="59" spans="1:7" ht="12.75" customHeight="1">
      <c r="A59" s="24"/>
      <c r="B59" s="86" t="s">
        <v>76</v>
      </c>
      <c r="C59" s="87" t="s">
        <v>55</v>
      </c>
      <c r="D59" s="88">
        <v>4</v>
      </c>
      <c r="E59" s="89" t="s">
        <v>77</v>
      </c>
      <c r="F59" s="90">
        <v>50000</v>
      </c>
      <c r="G59" s="88">
        <f>(D59*F59)</f>
        <v>200000</v>
      </c>
    </row>
    <row r="60" spans="1:7" ht="13.5" customHeight="1">
      <c r="A60" s="5"/>
      <c r="B60" s="91" t="s">
        <v>78</v>
      </c>
      <c r="C60" s="92"/>
      <c r="D60" s="92"/>
      <c r="E60" s="92"/>
      <c r="F60" s="93"/>
      <c r="G60" s="94">
        <f>SUM(G59)</f>
        <v>200000</v>
      </c>
    </row>
    <row r="61" spans="1:7" ht="12" customHeight="1">
      <c r="A61" s="2"/>
      <c r="B61" s="70"/>
      <c r="C61" s="70"/>
      <c r="D61" s="70"/>
      <c r="E61" s="70"/>
      <c r="F61" s="71"/>
      <c r="G61" s="71"/>
    </row>
    <row r="62" spans="1:7" ht="12" customHeight="1">
      <c r="A62" s="67"/>
      <c r="B62" s="72" t="s">
        <v>79</v>
      </c>
      <c r="C62" s="73"/>
      <c r="D62" s="73"/>
      <c r="E62" s="73"/>
      <c r="F62" s="73"/>
      <c r="G62" s="74">
        <f>G25+G30+G38+G55+G60</f>
        <v>5975004.4000000004</v>
      </c>
    </row>
    <row r="63" spans="1:7" ht="12" customHeight="1">
      <c r="A63" s="67"/>
      <c r="B63" s="75" t="s">
        <v>80</v>
      </c>
      <c r="C63" s="63"/>
      <c r="D63" s="63"/>
      <c r="E63" s="63"/>
      <c r="F63" s="63"/>
      <c r="G63" s="76">
        <f>G62*0.05</f>
        <v>298750.22000000003</v>
      </c>
    </row>
    <row r="64" spans="1:7" ht="12" customHeight="1">
      <c r="A64" s="67"/>
      <c r="B64" s="77" t="s">
        <v>81</v>
      </c>
      <c r="C64" s="62"/>
      <c r="D64" s="62"/>
      <c r="E64" s="62"/>
      <c r="F64" s="62"/>
      <c r="G64" s="78">
        <f>G63+G62</f>
        <v>6273754.6200000001</v>
      </c>
    </row>
    <row r="65" spans="1:7" ht="12" customHeight="1">
      <c r="A65" s="67"/>
      <c r="B65" s="75" t="s">
        <v>82</v>
      </c>
      <c r="C65" s="63"/>
      <c r="D65" s="63"/>
      <c r="E65" s="63"/>
      <c r="F65" s="63"/>
      <c r="G65" s="76">
        <f>G12</f>
        <v>8100000</v>
      </c>
    </row>
    <row r="66" spans="1:7" ht="12" customHeight="1">
      <c r="A66" s="67"/>
      <c r="B66" s="79" t="s">
        <v>83</v>
      </c>
      <c r="C66" s="80"/>
      <c r="D66" s="80"/>
      <c r="E66" s="80"/>
      <c r="F66" s="80"/>
      <c r="G66" s="81">
        <f>G65-G64</f>
        <v>1826245.38</v>
      </c>
    </row>
    <row r="67" spans="1:7" ht="12" customHeight="1">
      <c r="A67" s="67"/>
      <c r="B67" s="68" t="s">
        <v>84</v>
      </c>
      <c r="C67" s="69"/>
      <c r="D67" s="69"/>
      <c r="E67" s="69"/>
      <c r="F67" s="69"/>
      <c r="G67" s="65"/>
    </row>
    <row r="68" spans="1:7" ht="12.75" customHeight="1" thickBot="1">
      <c r="A68" s="67"/>
      <c r="B68" s="82"/>
      <c r="C68" s="69"/>
      <c r="D68" s="69"/>
      <c r="E68" s="69"/>
      <c r="F68" s="69"/>
      <c r="G68" s="65"/>
    </row>
    <row r="69" spans="1:7" ht="12" customHeight="1">
      <c r="A69" s="67"/>
      <c r="B69" s="150" t="s">
        <v>85</v>
      </c>
      <c r="C69" s="151"/>
      <c r="D69" s="151"/>
      <c r="E69" s="151"/>
      <c r="F69" s="151"/>
      <c r="G69" s="155"/>
    </row>
    <row r="70" spans="1:7" ht="12" customHeight="1">
      <c r="A70" s="67"/>
      <c r="B70" s="152" t="s">
        <v>86</v>
      </c>
      <c r="C70" s="120"/>
      <c r="D70" s="120"/>
      <c r="E70" s="120"/>
      <c r="F70" s="120"/>
      <c r="G70" s="156"/>
    </row>
    <row r="71" spans="1:7" ht="12" customHeight="1">
      <c r="A71" s="67"/>
      <c r="B71" s="152" t="s">
        <v>87</v>
      </c>
      <c r="C71" s="120"/>
      <c r="D71" s="120"/>
      <c r="E71" s="120"/>
      <c r="F71" s="120"/>
      <c r="G71" s="156"/>
    </row>
    <row r="72" spans="1:7" ht="12" customHeight="1">
      <c r="A72" s="67"/>
      <c r="B72" s="152" t="s">
        <v>88</v>
      </c>
      <c r="C72" s="120"/>
      <c r="D72" s="120"/>
      <c r="E72" s="120"/>
      <c r="F72" s="120"/>
      <c r="G72" s="156"/>
    </row>
    <row r="73" spans="1:7" ht="12" customHeight="1">
      <c r="A73" s="67"/>
      <c r="B73" s="152" t="s">
        <v>89</v>
      </c>
      <c r="C73" s="120"/>
      <c r="D73" s="120"/>
      <c r="E73" s="120"/>
      <c r="F73" s="120"/>
      <c r="G73" s="156"/>
    </row>
    <row r="74" spans="1:7" ht="12" customHeight="1">
      <c r="A74" s="67"/>
      <c r="B74" s="152" t="s">
        <v>90</v>
      </c>
      <c r="C74" s="120"/>
      <c r="D74" s="120"/>
      <c r="E74" s="120"/>
      <c r="F74" s="120"/>
      <c r="G74" s="156"/>
    </row>
    <row r="75" spans="1:7" ht="12.75" customHeight="1" thickBot="1">
      <c r="A75" s="67"/>
      <c r="B75" s="153" t="s">
        <v>91</v>
      </c>
      <c r="C75" s="154"/>
      <c r="D75" s="154"/>
      <c r="E75" s="154"/>
      <c r="F75" s="154"/>
      <c r="G75" s="157"/>
    </row>
    <row r="76" spans="1:7" ht="12.75" customHeight="1">
      <c r="A76" s="67"/>
      <c r="B76" s="119"/>
      <c r="C76" s="120"/>
      <c r="D76" s="120"/>
      <c r="E76" s="120"/>
      <c r="F76" s="120"/>
      <c r="G76" s="65"/>
    </row>
    <row r="77" spans="1:7" ht="15" customHeight="1" thickBot="1">
      <c r="A77" s="67"/>
      <c r="B77" s="158" t="s">
        <v>92</v>
      </c>
      <c r="C77" s="159"/>
      <c r="D77" s="121"/>
      <c r="E77" s="122"/>
      <c r="F77" s="122"/>
      <c r="G77" s="65"/>
    </row>
    <row r="78" spans="1:7" ht="12" customHeight="1">
      <c r="A78" s="67"/>
      <c r="B78" s="123" t="s">
        <v>75</v>
      </c>
      <c r="C78" s="124" t="s">
        <v>93</v>
      </c>
      <c r="D78" s="125" t="s">
        <v>94</v>
      </c>
      <c r="E78" s="122"/>
      <c r="F78" s="122"/>
      <c r="G78" s="65"/>
    </row>
    <row r="79" spans="1:7" ht="12" customHeight="1">
      <c r="A79" s="67"/>
      <c r="B79" s="126" t="s">
        <v>95</v>
      </c>
      <c r="C79" s="127">
        <f>G25</f>
        <v>1900000</v>
      </c>
      <c r="D79" s="128">
        <f>(C79/C85)</f>
        <v>0.30284895012358642</v>
      </c>
      <c r="E79" s="122"/>
      <c r="F79" s="122"/>
      <c r="G79" s="65"/>
    </row>
    <row r="80" spans="1:7" ht="12" customHeight="1">
      <c r="A80" s="67"/>
      <c r="B80" s="126" t="s">
        <v>96</v>
      </c>
      <c r="C80" s="127">
        <f>G30</f>
        <v>50000</v>
      </c>
      <c r="D80" s="128">
        <v>0</v>
      </c>
      <c r="E80" s="122"/>
      <c r="F80" s="122"/>
      <c r="G80" s="65"/>
    </row>
    <row r="81" spans="1:7" ht="12" customHeight="1">
      <c r="A81" s="67"/>
      <c r="B81" s="126" t="s">
        <v>97</v>
      </c>
      <c r="C81" s="127">
        <f>G38</f>
        <v>179250</v>
      </c>
      <c r="D81" s="128">
        <f>(C81/C85)</f>
        <v>2.8571407531396247E-2</v>
      </c>
      <c r="E81" s="122"/>
      <c r="F81" s="122"/>
      <c r="G81" s="65"/>
    </row>
    <row r="82" spans="1:7" ht="12" customHeight="1">
      <c r="A82" s="67"/>
      <c r="B82" s="126" t="s">
        <v>54</v>
      </c>
      <c r="C82" s="127">
        <f>G55</f>
        <v>3645754.4000000004</v>
      </c>
      <c r="D82" s="128">
        <f>(C82/C85)</f>
        <v>0.58111204865707677</v>
      </c>
      <c r="E82" s="122"/>
      <c r="F82" s="122"/>
      <c r="G82" s="65"/>
    </row>
    <row r="83" spans="1:7" ht="12" customHeight="1">
      <c r="A83" s="67"/>
      <c r="B83" s="126" t="s">
        <v>98</v>
      </c>
      <c r="C83" s="129">
        <f>G60</f>
        <v>200000</v>
      </c>
      <c r="D83" s="128">
        <f>(C83/C85)</f>
        <v>3.1878836855114362E-2</v>
      </c>
      <c r="E83" s="130"/>
      <c r="F83" s="130"/>
      <c r="G83" s="65"/>
    </row>
    <row r="84" spans="1:7" ht="12" customHeight="1">
      <c r="A84" s="67"/>
      <c r="B84" s="126" t="s">
        <v>99</v>
      </c>
      <c r="C84" s="129">
        <f>G63</f>
        <v>298750.22000000003</v>
      </c>
      <c r="D84" s="128">
        <f>(C84/C85)</f>
        <v>4.7619047619047623E-2</v>
      </c>
      <c r="E84" s="130"/>
      <c r="F84" s="130"/>
      <c r="G84" s="65"/>
    </row>
    <row r="85" spans="1:7" ht="12.75" customHeight="1" thickBot="1">
      <c r="A85" s="67"/>
      <c r="B85" s="131" t="s">
        <v>100</v>
      </c>
      <c r="C85" s="132">
        <f>SUM(C79:C84)</f>
        <v>6273754.6200000001</v>
      </c>
      <c r="D85" s="133">
        <f>SUM(D79:D84)</f>
        <v>0.99203029078622151</v>
      </c>
      <c r="E85" s="130"/>
      <c r="F85" s="130"/>
      <c r="G85" s="65"/>
    </row>
    <row r="86" spans="1:7" ht="12" customHeight="1">
      <c r="A86" s="67"/>
      <c r="B86" s="134"/>
      <c r="C86" s="135"/>
      <c r="D86" s="135"/>
      <c r="E86" s="135"/>
      <c r="F86" s="135"/>
      <c r="G86" s="65"/>
    </row>
    <row r="87" spans="1:7" ht="12.75" customHeight="1">
      <c r="A87" s="67"/>
      <c r="B87" s="136"/>
      <c r="C87" s="135"/>
      <c r="D87" s="135"/>
      <c r="E87" s="135"/>
      <c r="F87" s="135"/>
      <c r="G87" s="65"/>
    </row>
    <row r="88" spans="1:7" ht="12" customHeight="1" thickBot="1">
      <c r="A88" s="64"/>
      <c r="B88" s="137"/>
      <c r="C88" s="138" t="s">
        <v>101</v>
      </c>
      <c r="D88" s="139"/>
      <c r="E88" s="140"/>
      <c r="F88" s="141"/>
      <c r="G88" s="65"/>
    </row>
    <row r="89" spans="1:7" ht="12" customHeight="1">
      <c r="A89" s="67"/>
      <c r="B89" s="142" t="s">
        <v>102</v>
      </c>
      <c r="C89" s="143">
        <v>135000</v>
      </c>
      <c r="D89" s="143">
        <v>60</v>
      </c>
      <c r="E89" s="144">
        <v>140000</v>
      </c>
      <c r="F89" s="145"/>
      <c r="G89" s="66"/>
    </row>
    <row r="90" spans="1:7" ht="12.75" customHeight="1" thickBot="1">
      <c r="A90" s="67"/>
      <c r="B90" s="131" t="s">
        <v>103</v>
      </c>
      <c r="C90" s="132">
        <f>(G64/C89)</f>
        <v>46.472256444444447</v>
      </c>
      <c r="D90" s="132">
        <f>(G64/D89)</f>
        <v>104562.577</v>
      </c>
      <c r="E90" s="146">
        <f>(G64/E89)</f>
        <v>44.812533000000002</v>
      </c>
      <c r="F90" s="145"/>
      <c r="G90" s="66"/>
    </row>
    <row r="91" spans="1:7" ht="15.6" customHeight="1">
      <c r="A91" s="67"/>
      <c r="B91" s="147" t="s">
        <v>104</v>
      </c>
      <c r="C91" s="148"/>
      <c r="D91" s="148"/>
      <c r="E91" s="148"/>
      <c r="F91" s="148"/>
      <c r="G91" s="148"/>
    </row>
    <row r="92" spans="1:7" ht="11.25" customHeight="1">
      <c r="B92" s="149"/>
      <c r="C92" s="149"/>
      <c r="D92" s="149"/>
      <c r="E92" s="149"/>
      <c r="F92" s="149"/>
      <c r="G92" s="149"/>
    </row>
  </sheetData>
  <mergeCells count="8">
    <mergeCell ref="B77:C77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CEBOLLA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Gutiérrez Quintana Pedro Manuel</cp:lastModifiedBy>
  <cp:revision/>
  <dcterms:created xsi:type="dcterms:W3CDTF">2020-11-27T12:49:26Z</dcterms:created>
  <dcterms:modified xsi:type="dcterms:W3CDTF">2023-03-21T22:00:46Z</dcterms:modified>
  <cp:category/>
  <cp:contentStatus/>
</cp:coreProperties>
</file>