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CERDOS" sheetId="1" r:id="rId1"/>
  </sheets>
  <definedNames>
    <definedName name="_xlnm.Print_Area" localSheetId="0">CERDOS!$A$1:$F$80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9" i="1"/>
  <c r="F44" i="1" s="1"/>
  <c r="F20" i="1"/>
  <c r="F21" i="1"/>
  <c r="F22" i="1"/>
  <c r="F38" i="1"/>
  <c r="F41" i="1"/>
  <c r="F42" i="1"/>
  <c r="F49" i="1"/>
  <c r="F50" i="1" s="1"/>
  <c r="B73" i="1" s="1"/>
  <c r="F33" i="1"/>
  <c r="B71" i="1" s="1"/>
  <c r="F28" i="1"/>
  <c r="B70" i="1" s="1"/>
  <c r="F11" i="1"/>
  <c r="F55" i="1" s="1"/>
  <c r="B72" i="1" l="1"/>
  <c r="F23" i="1"/>
  <c r="F52" i="1" l="1"/>
  <c r="F53" i="1" s="1"/>
  <c r="F54" i="1" s="1"/>
  <c r="C79" i="1" s="1"/>
  <c r="B69" i="1"/>
  <c r="B79" i="1"/>
  <c r="D79" i="1"/>
  <c r="F56" i="1"/>
  <c r="B74" i="1" l="1"/>
  <c r="B75" i="1" s="1"/>
  <c r="C73" i="1" s="1"/>
  <c r="C72" i="1" l="1"/>
  <c r="C74" i="1"/>
  <c r="C69" i="1"/>
  <c r="C71" i="1"/>
  <c r="C75" i="1" l="1"/>
</calcChain>
</file>

<file path=xl/sharedStrings.xml><?xml version="1.0" encoding="utf-8"?>
<sst xmlns="http://schemas.openxmlformats.org/spreadsheetml/2006/main" count="123" uniqueCount="94">
  <si>
    <t>RUBRO O CULTIVO</t>
  </si>
  <si>
    <t>Crianza cerdos artesanal (2 vientres)</t>
  </si>
  <si>
    <t>VARIEDAD</t>
  </si>
  <si>
    <t>Criollo</t>
  </si>
  <si>
    <t>FECHA ESTIMADA  PRECIO VENTA</t>
  </si>
  <si>
    <t>Mayo - Septiembre</t>
  </si>
  <si>
    <t>NIVEL TECNOLÓGICO</t>
  </si>
  <si>
    <t>Medio</t>
  </si>
  <si>
    <t>PRECIO ESPERADO ($/LECHÓN)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</si>
  <si>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</si>
  <si>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</si>
  <si>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</si>
  <si>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</si>
  <si>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</si>
  <si>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</si>
  <si>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</si>
  <si>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</si>
  <si>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</si>
  <si>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</si>
  <si>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</si>
  <si>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</si>
  <si>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</si>
  <si>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</si>
  <si>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</si>
  <si>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</si>
  <si>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</si>
  <si>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</si>
  <si>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</si>
  <si>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</si>
  <si>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</si>
  <si>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Médico Veterinario</t>
  </si>
  <si>
    <t>jh</t>
  </si>
  <si>
    <t>anual</t>
  </si>
  <si>
    <t>Corte cola y colmillo</t>
  </si>
  <si>
    <t>Manejo general madre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</si>
  <si>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</si>
  <si>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</si>
  <si>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</si>
  <si>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</si>
  <si>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</si>
  <si>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</si>
  <si>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</si>
  <si>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</si>
  <si>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</si>
  <si>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kg</t>
  </si>
  <si>
    <t xml:space="preserve">anual </t>
  </si>
  <si>
    <t>SANIDAD</t>
  </si>
  <si>
    <t>ml</t>
  </si>
  <si>
    <t>sobre 20 grs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</si>
  <si>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</si>
  <si>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</si>
  <si>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</si>
  <si>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</si>
  <si>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</si>
  <si>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</si>
  <si>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</si>
  <si>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</si>
  <si>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</si>
  <si>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</si>
  <si>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</si>
  <si>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</si>
  <si>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</si>
  <si>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</si>
  <si>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</si>
  <si>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</si>
  <si>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</si>
  <si>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</si>
  <si>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</si>
  <si>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</si>
  <si>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</si>
  <si>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</si>
  <si>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</si>
  <si>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</si>
  <si>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</si>
  <si>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</si>
  <si>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($/lechon)</t>
  </si>
  <si>
    <t>Rendimiento (lechones/madre)</t>
  </si>
  <si>
    <t>visita trimestral</t>
  </si>
  <si>
    <t>Subtotal Mano de Obra</t>
  </si>
  <si>
    <t>Invermic Cerdo</t>
  </si>
  <si>
    <t>Invectina inyectable</t>
  </si>
  <si>
    <t>dosis única anual</t>
  </si>
  <si>
    <t>dosis/animal</t>
  </si>
  <si>
    <t>dosis trimestral</t>
  </si>
  <si>
    <t xml:space="preserve">Compledrag </t>
  </si>
  <si>
    <t>Alimentación Madres</t>
  </si>
  <si>
    <t>Alimentación Cerdos</t>
  </si>
  <si>
    <t>dosis única lechón</t>
  </si>
  <si>
    <t>Costo unitario (lechon)</t>
  </si>
  <si>
    <t>(**) : Rendimiento considera 2 vientres considerando 2 pariciones al año cada una</t>
  </si>
  <si>
    <t>RENDIMIENTO (LECHONES/MADRE) (** )</t>
  </si>
  <si>
    <t>Cantidad / Unidad</t>
  </si>
  <si>
    <t>$/lechones (32)</t>
  </si>
  <si>
    <t xml:space="preserve">COSTO TOTAL/Lechones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</si>
</sst>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39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1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7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1" fontId="1" fillId="10" borderId="41" xfId="0" applyNumberFormat="1" applyFont="1" applyFill="1" applyBorder="1" applyAlignment="1">
      <alignment horizontal="justify" vertical="center" wrapText="1"/>
    </xf>
    <xf numFmtId="0" fontId="1" fillId="10" borderId="41" xfId="0" applyNumberFormat="1" applyFont="1" applyFill="1" applyBorder="1" applyAlignment="1">
      <alignment horizontal="justify" vertical="center" wrapText="1"/>
    </xf>
    <xf numFmtId="49" fontId="6" fillId="10" borderId="41" xfId="0" applyNumberFormat="1" applyFont="1" applyFill="1" applyBorder="1" applyAlignment="1">
      <alignment horizontal="justify" vertical="center" wrapText="1"/>
    </xf>
    <xf numFmtId="0" fontId="6" fillId="10" borderId="41" xfId="0" applyNumberFormat="1" applyFont="1" applyFill="1" applyBorder="1" applyAlignment="1">
      <alignment horizontal="justify" vertical="center" wrapText="1"/>
    </xf>
    <xf numFmtId="167" fontId="6" fillId="10" borderId="41" xfId="0" applyNumberFormat="1" applyFont="1" applyFill="1" applyBorder="1" applyAlignment="1">
      <alignment horizontal="justify" vertical="center" wrapText="1"/>
    </xf>
    <xf numFmtId="49" fontId="7" fillId="5" borderId="72" xfId="0" applyNumberFormat="1" applyFont="1" applyFill="1" applyBorder="1" applyAlignment="1">
      <alignment horizontal="justify" vertical="center" wrapText="1"/>
    </xf>
    <xf numFmtId="0" fontId="1" fillId="2" borderId="72" xfId="0" applyFont="1" applyFill="1" applyBorder="1" applyAlignment="1">
      <alignment horizontal="justify" vertical="center" wrapText="1"/>
    </xf>
    <xf numFmtId="3" fontId="1" fillId="2" borderId="72" xfId="0" applyNumberFormat="1" applyFont="1" applyFill="1" applyBorder="1" applyAlignment="1">
      <alignment horizontal="justify" vertical="center" wrapText="1"/>
    </xf>
    <xf numFmtId="167" fontId="6" fillId="10" borderId="73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6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76" xfId="0" applyNumberFormat="1" applyFont="1" applyFill="1" applyBorder="1" applyAlignment="1">
      <alignment horizontal="justify" vertical="center" wrapText="1"/>
    </xf>
    <xf numFmtId="165" fontId="5" fillId="8" borderId="77" xfId="1" applyFont="1" applyFill="1" applyBorder="1" applyAlignment="1">
      <alignment horizontal="justify" vertical="center" wrapText="1"/>
    </xf>
    <xf numFmtId="165" fontId="5" fillId="8" borderId="78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6" fontId="5" fillId="2" borderId="17" xfId="0" applyNumberFormat="1" applyFont="1" applyFill="1" applyBorder="1" applyAlignment="1">
      <alignment horizontal="justify" vertical="center" wrapText="1"/>
    </xf>
    <xf numFmtId="49" fontId="5" fillId="8" borderId="79" xfId="0" applyNumberFormat="1" applyFont="1" applyFill="1" applyBorder="1" applyAlignment="1">
      <alignment horizontal="justify" vertical="center" wrapText="1"/>
    </xf>
    <xf numFmtId="164" fontId="1" fillId="10" borderId="5" xfId="2" applyFont="1" applyFill="1" applyBorder="1" applyAlignment="1">
      <alignment horizontal="justify" vertical="center" wrapText="1"/>
    </xf>
    <xf numFmtId="164" fontId="1" fillId="2" borderId="5" xfId="2" applyFont="1" applyFill="1" applyBorder="1" applyAlignment="1">
      <alignment horizontal="justify" vertical="center" wrapText="1"/>
    </xf>
    <xf numFmtId="164" fontId="3" fillId="3" borderId="5" xfId="2" applyFont="1" applyFill="1" applyBorder="1" applyAlignment="1">
      <alignment horizontal="justify" vertical="center" wrapText="1"/>
    </xf>
    <xf numFmtId="164" fontId="1" fillId="2" borderId="41" xfId="2" applyFont="1" applyFill="1" applyBorder="1" applyAlignment="1">
      <alignment horizontal="justify" vertical="center" wrapText="1"/>
    </xf>
    <xf numFmtId="164" fontId="3" fillId="3" borderId="12" xfId="2" applyFont="1" applyFill="1" applyBorder="1" applyAlignment="1">
      <alignment horizontal="justify" vertical="center" wrapText="1"/>
    </xf>
    <xf numFmtId="164" fontId="3" fillId="3" borderId="71" xfId="2" applyFont="1" applyFill="1" applyBorder="1" applyAlignment="1">
      <alignment horizontal="justify" vertical="center" wrapText="1"/>
    </xf>
    <xf numFmtId="164" fontId="1" fillId="10" borderId="41" xfId="2" applyFont="1" applyFill="1" applyBorder="1" applyAlignment="1">
      <alignment horizontal="justify" vertical="center" wrapText="1"/>
    </xf>
    <xf numFmtId="164" fontId="6" fillId="10" borderId="73" xfId="2" applyFont="1" applyFill="1" applyBorder="1" applyAlignment="1">
      <alignment horizontal="justify" vertical="center" wrapText="1"/>
    </xf>
    <xf numFmtId="164" fontId="3" fillId="3" borderId="15" xfId="2" applyFont="1" applyFill="1" applyBorder="1" applyAlignment="1">
      <alignment horizontal="justify" vertical="center" wrapText="1"/>
    </xf>
    <xf numFmtId="164" fontId="2" fillId="5" borderId="20" xfId="2" applyFont="1" applyFill="1" applyBorder="1" applyAlignment="1">
      <alignment horizontal="justify" vertical="center" wrapText="1"/>
    </xf>
    <xf numFmtId="164" fontId="2" fillId="3" borderId="21" xfId="2" applyFont="1" applyFill="1" applyBorder="1" applyAlignment="1">
      <alignment horizontal="justify" vertical="center" wrapText="1"/>
    </xf>
    <xf numFmtId="164" fontId="2" fillId="5" borderId="21" xfId="2" applyFont="1" applyFill="1" applyBorder="1" applyAlignment="1">
      <alignment horizontal="justify" vertical="center" wrapText="1"/>
    </xf>
    <xf numFmtId="164" fontId="2" fillId="6" borderId="22" xfId="2" applyFont="1" applyFill="1" applyBorder="1" applyAlignment="1">
      <alignment horizontal="justify" vertical="center" wrapText="1"/>
    </xf>
    <xf numFmtId="164" fontId="5" fillId="8" borderId="28" xfId="2" applyFont="1" applyFill="1" applyBorder="1" applyAlignment="1">
      <alignment horizontal="justify" vertical="center" wrapText="1"/>
    </xf>
    <xf numFmtId="164" fontId="5" fillId="8" borderId="80" xfId="2" applyFont="1" applyFill="1" applyBorder="1" applyAlignment="1">
      <alignment horizontal="justify" vertical="center" wrapText="1"/>
    </xf>
    <xf numFmtId="164" fontId="5" fillId="8" borderId="81" xfId="2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5" fillId="10" borderId="66" xfId="0" applyNumberFormat="1" applyFont="1" applyFill="1" applyBorder="1" applyAlignment="1">
      <alignment horizontal="justify" vertical="center" wrapText="1"/>
    </xf>
    <xf numFmtId="49" fontId="5" fillId="10" borderId="67" xfId="0" applyNumberFormat="1" applyFont="1" applyFill="1" applyBorder="1" applyAlignment="1">
      <alignment horizontal="justify" vertical="center" wrapText="1"/>
    </xf>
    <xf numFmtId="49" fontId="5" fillId="10" borderId="68" xfId="0" applyNumberFormat="1" applyFont="1" applyFill="1" applyBorder="1" applyAlignment="1">
      <alignment horizontal="justify" vertical="center" wrapText="1"/>
    </xf>
    <xf numFmtId="49" fontId="5" fillId="10" borderId="74" xfId="0" applyNumberFormat="1" applyFont="1" applyFill="1" applyBorder="1" applyAlignment="1">
      <alignment horizontal="justify" vertical="center" wrapText="1"/>
    </xf>
    <xf numFmtId="49" fontId="5" fillId="10" borderId="17" xfId="0" applyNumberFormat="1" applyFont="1" applyFill="1" applyBorder="1" applyAlignment="1">
      <alignment horizontal="justify" vertical="center" wrapText="1"/>
    </xf>
    <xf numFmtId="49" fontId="5" fillId="10" borderId="75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3" fillId="3" borderId="69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70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1" fillId="2" borderId="43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2" fillId="3" borderId="62" xfId="0" applyNumberFormat="1" applyFont="1" applyFill="1" applyBorder="1" applyAlignment="1">
      <alignment horizontal="justify" vertical="center" wrapText="1"/>
    </xf>
    <xf numFmtId="49" fontId="2" fillId="3" borderId="50" xfId="0" applyNumberFormat="1" applyFont="1" applyFill="1" applyBorder="1" applyAlignment="1">
      <alignment horizontal="justify" vertical="center" wrapText="1"/>
    </xf>
    <xf numFmtId="49" fontId="2" fillId="3" borderId="51" xfId="0" applyNumberFormat="1" applyFont="1" applyFill="1" applyBorder="1" applyAlignment="1">
      <alignment horizontal="justify" vertical="center" wrapText="1"/>
    </xf>
    <xf numFmtId="49" fontId="1" fillId="10" borderId="34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7" fillId="9" borderId="45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46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1031875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7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0"/>
  <sheetViews>
    <sheetView showGridLines="0" tabSelected="1" topLeftCell="A4" zoomScaleNormal="100" zoomScaleSheetLayoutView="120" workbookViewId="0">
      <selection activeCell="K32" sqref="K32"/>
    </sheetView>
  </sheetViews>
  <sheetFormatPr baseColWidth="10" defaultColWidth="10.85546875" defaultRowHeight="11.25" customHeight="1" x14ac:dyDescent="0.25"/>
  <cols>
    <col min="1" max="1" width="18" style="6" customWidth="1"/>
    <col min="2" max="2" width="18.7109375" style="6" customWidth="1"/>
    <col min="3" max="3" width="9.42578125" style="6" customWidth="1"/>
    <col min="4" max="4" width="16.5703125" style="6" customWidth="1"/>
    <col min="5" max="5" width="11" style="6" customWidth="1"/>
    <col min="6" max="6" width="15.7109375" style="6" customWidth="1"/>
    <col min="7" max="254" width="10.85546875" style="6" customWidth="1"/>
    <col min="255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25.5" x14ac:dyDescent="0.25">
      <c r="A8" s="10" t="s">
        <v>0</v>
      </c>
      <c r="B8" s="11" t="s">
        <v>1</v>
      </c>
      <c r="C8" s="12"/>
      <c r="D8" s="106" t="s">
        <v>90</v>
      </c>
      <c r="E8" s="107"/>
      <c r="F8" s="13">
        <v>32</v>
      </c>
    </row>
    <row r="9" spans="1:6" ht="12.75" x14ac:dyDescent="0.25">
      <c r="A9" s="14" t="s">
        <v>2</v>
      </c>
      <c r="B9" s="11" t="s">
        <v>3</v>
      </c>
      <c r="C9" s="12"/>
      <c r="D9" s="108" t="s">
        <v>4</v>
      </c>
      <c r="E9" s="109"/>
      <c r="F9" s="11" t="s">
        <v>5</v>
      </c>
    </row>
    <row r="10" spans="1:6" ht="12.75" x14ac:dyDescent="0.25">
      <c r="A10" s="14" t="s">
        <v>6</v>
      </c>
      <c r="B10" s="11" t="s">
        <v>7</v>
      </c>
      <c r="C10" s="12"/>
      <c r="D10" s="108" t="s">
        <v>8</v>
      </c>
      <c r="E10" s="109"/>
      <c r="F10" s="63">
        <v>100000</v>
      </c>
    </row>
    <row r="11" spans="1:6" ht="11.25" customHeight="1" x14ac:dyDescent="0.25">
      <c r="A11" s="14" t="s">
        <v>9</v>
      </c>
      <c r="B11" s="11" t="s">
        <v>10</v>
      </c>
      <c r="C11" s="12"/>
      <c r="D11" s="110" t="s">
        <v>11</v>
      </c>
      <c r="E11" s="111"/>
      <c r="F11" s="64">
        <f>(F8*F10)</f>
        <v>3200000</v>
      </c>
    </row>
    <row r="12" spans="1:6" ht="12.75" x14ac:dyDescent="0.25">
      <c r="A12" s="14" t="s">
        <v>12</v>
      </c>
      <c r="B12" s="11" t="s">
        <v>13</v>
      </c>
      <c r="C12" s="12"/>
      <c r="D12" s="108" t="s">
        <v>14</v>
      </c>
      <c r="E12" s="109"/>
      <c r="F12" s="11" t="s">
        <v>15</v>
      </c>
    </row>
    <row r="13" spans="1:6" ht="12.75" x14ac:dyDescent="0.25">
      <c r="A13" s="14" t="s">
        <v>16</v>
      </c>
      <c r="B13" s="15" t="s">
        <v>17</v>
      </c>
      <c r="C13" s="12"/>
      <c r="D13" s="108" t="s">
        <v>18</v>
      </c>
      <c r="E13" s="109"/>
      <c r="F13" s="11" t="s">
        <v>5</v>
      </c>
    </row>
    <row r="14" spans="1:6" ht="12.75" x14ac:dyDescent="0.25">
      <c r="A14" s="14" t="s">
        <v>19</v>
      </c>
      <c r="B14" s="16">
        <v>45014</v>
      </c>
      <c r="C14" s="12"/>
      <c r="D14" s="108" t="s">
        <v>20</v>
      </c>
      <c r="E14" s="109"/>
      <c r="F14" s="11" t="s">
        <v>21</v>
      </c>
    </row>
    <row r="15" spans="1:6" ht="12" customHeight="1" x14ac:dyDescent="0.25">
      <c r="A15" s="17"/>
      <c r="B15" s="18"/>
      <c r="C15" s="9"/>
      <c r="D15" s="1"/>
      <c r="E15" s="1"/>
      <c r="F15" s="1"/>
    </row>
    <row r="16" spans="1:6" ht="12" customHeight="1" x14ac:dyDescent="0.25">
      <c r="A16" s="112" t="s">
        <v>22</v>
      </c>
      <c r="B16" s="113"/>
      <c r="C16" s="113"/>
      <c r="D16" s="113"/>
      <c r="E16" s="113"/>
      <c r="F16" s="113"/>
    </row>
    <row r="17" spans="1:254" ht="12" customHeight="1" x14ac:dyDescent="0.25">
      <c r="A17" s="19"/>
      <c r="B17" s="20"/>
      <c r="C17" s="20"/>
      <c r="D17" s="20"/>
      <c r="E17" s="20"/>
      <c r="F17" s="20"/>
    </row>
    <row r="18" spans="1:254" ht="12" customHeight="1" x14ac:dyDescent="0.25">
      <c r="A18" s="94" t="s">
        <v>23</v>
      </c>
      <c r="B18" s="95"/>
      <c r="C18" s="95"/>
      <c r="D18" s="95"/>
      <c r="E18" s="95"/>
      <c r="F18" s="96"/>
    </row>
    <row r="19" spans="1:254" s="80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ht="12.75" x14ac:dyDescent="0.25">
      <c r="A20" s="11" t="s">
        <v>30</v>
      </c>
      <c r="B20" s="11" t="s">
        <v>31</v>
      </c>
      <c r="C20" s="21">
        <v>1.5</v>
      </c>
      <c r="D20" s="11" t="s">
        <v>77</v>
      </c>
      <c r="E20" s="64">
        <v>80000</v>
      </c>
      <c r="F20" s="64">
        <f>(C20*E20)</f>
        <v>120000</v>
      </c>
    </row>
    <row r="21" spans="1:254" ht="12.75" x14ac:dyDescent="0.25">
      <c r="A21" s="11" t="s">
        <v>33</v>
      </c>
      <c r="B21" s="11" t="s">
        <v>31</v>
      </c>
      <c r="C21" s="21">
        <v>0.25</v>
      </c>
      <c r="D21" s="11" t="s">
        <v>32</v>
      </c>
      <c r="E21" s="64">
        <v>25000</v>
      </c>
      <c r="F21" s="64">
        <f t="shared" ref="F21:F22" si="0">(C21*E21)</f>
        <v>6250</v>
      </c>
    </row>
    <row r="22" spans="1:254" ht="12.75" x14ac:dyDescent="0.25">
      <c r="A22" s="11" t="s">
        <v>34</v>
      </c>
      <c r="B22" s="11" t="s">
        <v>31</v>
      </c>
      <c r="C22" s="21">
        <v>5</v>
      </c>
      <c r="D22" s="11" t="s">
        <v>32</v>
      </c>
      <c r="E22" s="64">
        <v>25000</v>
      </c>
      <c r="F22" s="64">
        <f t="shared" si="0"/>
        <v>125000</v>
      </c>
    </row>
    <row r="23" spans="1:254" ht="12.75" customHeight="1" x14ac:dyDescent="0.25">
      <c r="A23" s="97" t="s">
        <v>78</v>
      </c>
      <c r="B23" s="98"/>
      <c r="C23" s="98"/>
      <c r="D23" s="98"/>
      <c r="E23" s="99"/>
      <c r="F23" s="65">
        <f>SUM(F20:F22)</f>
        <v>251250</v>
      </c>
    </row>
    <row r="24" spans="1:254" ht="12" customHeight="1" x14ac:dyDescent="0.25">
      <c r="A24" s="19"/>
      <c r="B24" s="20"/>
      <c r="C24" s="20"/>
      <c r="D24" s="20"/>
      <c r="E24" s="22"/>
      <c r="F24" s="22"/>
    </row>
    <row r="25" spans="1:254" ht="12" customHeight="1" x14ac:dyDescent="0.25">
      <c r="A25" s="103" t="s">
        <v>35</v>
      </c>
      <c r="B25" s="104"/>
      <c r="C25" s="104"/>
      <c r="D25" s="104"/>
      <c r="E25" s="104"/>
      <c r="F25" s="105"/>
    </row>
    <row r="26" spans="1:254" s="80" customFormat="1" ht="24" customHeight="1" x14ac:dyDescent="0.25">
      <c r="A26" s="3" t="s">
        <v>24</v>
      </c>
      <c r="B26" s="3" t="s">
        <v>25</v>
      </c>
      <c r="C26" s="3" t="s">
        <v>26</v>
      </c>
      <c r="D26" s="3" t="s">
        <v>27</v>
      </c>
      <c r="E26" s="3" t="s">
        <v>28</v>
      </c>
      <c r="F26" s="3" t="s">
        <v>29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ht="12.75" x14ac:dyDescent="0.25">
      <c r="A27" s="23" t="s">
        <v>36</v>
      </c>
      <c r="B27" s="23"/>
      <c r="C27" s="23"/>
      <c r="D27" s="23"/>
      <c r="E27" s="66"/>
      <c r="F27" s="66"/>
    </row>
    <row r="28" spans="1:254" ht="12" customHeight="1" x14ac:dyDescent="0.25">
      <c r="A28" s="97" t="s">
        <v>37</v>
      </c>
      <c r="B28" s="98"/>
      <c r="C28" s="98"/>
      <c r="D28" s="98"/>
      <c r="E28" s="99"/>
      <c r="F28" s="68">
        <f>SUM(F27:F27)</f>
        <v>0</v>
      </c>
    </row>
    <row r="29" spans="1:254" ht="12" customHeight="1" x14ac:dyDescent="0.25">
      <c r="A29" s="24"/>
      <c r="B29" s="25"/>
      <c r="C29" s="25"/>
      <c r="D29" s="25"/>
      <c r="E29" s="26"/>
      <c r="F29" s="26"/>
    </row>
    <row r="30" spans="1:254" ht="12" customHeight="1" x14ac:dyDescent="0.25">
      <c r="A30" s="103" t="s">
        <v>38</v>
      </c>
      <c r="B30" s="104"/>
      <c r="C30" s="104"/>
      <c r="D30" s="104"/>
      <c r="E30" s="104"/>
      <c r="F30" s="105"/>
    </row>
    <row r="31" spans="1:254" s="80" customFormat="1" ht="24" customHeight="1" x14ac:dyDescent="0.25">
      <c r="A31" s="4" t="s">
        <v>24</v>
      </c>
      <c r="B31" s="4" t="s">
        <v>25</v>
      </c>
      <c r="C31" s="4" t="s">
        <v>26</v>
      </c>
      <c r="D31" s="4" t="s">
        <v>27</v>
      </c>
      <c r="E31" s="4" t="s">
        <v>28</v>
      </c>
      <c r="F31" s="4" t="s">
        <v>29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ht="12.75" x14ac:dyDescent="0.25">
      <c r="A32" s="11" t="s">
        <v>36</v>
      </c>
      <c r="B32" s="11"/>
      <c r="C32" s="21"/>
      <c r="D32" s="11"/>
      <c r="E32" s="64"/>
      <c r="F32" s="64"/>
    </row>
    <row r="33" spans="1:254" ht="12.75" x14ac:dyDescent="0.25">
      <c r="A33" s="100" t="s">
        <v>39</v>
      </c>
      <c r="B33" s="101"/>
      <c r="C33" s="101"/>
      <c r="D33" s="101"/>
      <c r="E33" s="102"/>
      <c r="F33" s="67">
        <f>SUM(F32:F32)</f>
        <v>0</v>
      </c>
    </row>
    <row r="34" spans="1:254" ht="12" customHeight="1" x14ac:dyDescent="0.25">
      <c r="A34" s="24"/>
      <c r="B34" s="25"/>
      <c r="C34" s="25"/>
      <c r="D34" s="25"/>
      <c r="E34" s="26"/>
      <c r="F34" s="26"/>
    </row>
    <row r="35" spans="1:254" ht="12" customHeight="1" x14ac:dyDescent="0.25">
      <c r="A35" s="103" t="s">
        <v>40</v>
      </c>
      <c r="B35" s="104"/>
      <c r="C35" s="104"/>
      <c r="D35" s="104"/>
      <c r="E35" s="104"/>
      <c r="F35" s="105"/>
    </row>
    <row r="36" spans="1:254" s="80" customFormat="1" ht="24" customHeight="1" x14ac:dyDescent="0.25">
      <c r="A36" s="4" t="s">
        <v>41</v>
      </c>
      <c r="B36" s="4" t="s">
        <v>42</v>
      </c>
      <c r="C36" s="4" t="s">
        <v>91</v>
      </c>
      <c r="D36" s="4" t="s">
        <v>27</v>
      </c>
      <c r="E36" s="4" t="s">
        <v>28</v>
      </c>
      <c r="F36" s="4" t="s">
        <v>29</v>
      </c>
      <c r="G36" s="79"/>
      <c r="H36" s="79"/>
      <c r="I36" s="79"/>
      <c r="J36" s="81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s="29" customFormat="1" ht="12.75" customHeight="1" x14ac:dyDescent="0.25">
      <c r="A37" s="88" t="s">
        <v>43</v>
      </c>
      <c r="B37" s="89"/>
      <c r="C37" s="89"/>
      <c r="D37" s="89"/>
      <c r="E37" s="89"/>
      <c r="F37" s="90"/>
      <c r="G37" s="27"/>
      <c r="H37" s="27"/>
      <c r="I37" s="27"/>
      <c r="J37" s="28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s="29" customFormat="1" ht="12.75" x14ac:dyDescent="0.25">
      <c r="A38" s="30" t="s">
        <v>85</v>
      </c>
      <c r="B38" s="30" t="s">
        <v>44</v>
      </c>
      <c r="C38" s="31">
        <v>730</v>
      </c>
      <c r="D38" s="30" t="s">
        <v>45</v>
      </c>
      <c r="E38" s="69">
        <v>1218</v>
      </c>
      <c r="F38" s="69">
        <f>C38*E38</f>
        <v>889140</v>
      </c>
      <c r="G38" s="27"/>
      <c r="H38" s="27"/>
      <c r="I38" s="27"/>
      <c r="J38" s="2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s="29" customFormat="1" ht="12.75" x14ac:dyDescent="0.25">
      <c r="A39" s="30" t="s">
        <v>86</v>
      </c>
      <c r="B39" s="30" t="s">
        <v>44</v>
      </c>
      <c r="C39" s="31">
        <v>400</v>
      </c>
      <c r="D39" s="30" t="s">
        <v>32</v>
      </c>
      <c r="E39" s="69">
        <v>460</v>
      </c>
      <c r="F39" s="69">
        <f>E39*C39</f>
        <v>184000</v>
      </c>
      <c r="G39" s="27"/>
      <c r="H39" s="27"/>
      <c r="I39" s="27"/>
      <c r="J39" s="2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s="29" customFormat="1" ht="12.75" customHeight="1" x14ac:dyDescent="0.25">
      <c r="A40" s="91" t="s">
        <v>46</v>
      </c>
      <c r="B40" s="92"/>
      <c r="C40" s="92"/>
      <c r="D40" s="92"/>
      <c r="E40" s="92"/>
      <c r="F40" s="93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</row>
    <row r="41" spans="1:254" s="29" customFormat="1" ht="12.75" x14ac:dyDescent="0.25">
      <c r="A41" s="30" t="s">
        <v>80</v>
      </c>
      <c r="B41" s="30" t="s">
        <v>82</v>
      </c>
      <c r="C41" s="32">
        <v>34</v>
      </c>
      <c r="D41" s="30" t="s">
        <v>81</v>
      </c>
      <c r="E41" s="69">
        <v>414</v>
      </c>
      <c r="F41" s="69">
        <f>(C41*E41)</f>
        <v>14076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</row>
    <row r="42" spans="1:254" ht="12.75" x14ac:dyDescent="0.25">
      <c r="A42" s="30" t="s">
        <v>79</v>
      </c>
      <c r="B42" s="30" t="s">
        <v>48</v>
      </c>
      <c r="C42" s="32">
        <v>8</v>
      </c>
      <c r="D42" s="30" t="s">
        <v>83</v>
      </c>
      <c r="E42" s="66">
        <v>3390</v>
      </c>
      <c r="F42" s="66">
        <f t="shared" ref="F42" si="1">(C42*E42)</f>
        <v>27120</v>
      </c>
    </row>
    <row r="43" spans="1:254" ht="12.75" x14ac:dyDescent="0.25">
      <c r="A43" s="30" t="s">
        <v>84</v>
      </c>
      <c r="B43" s="30" t="s">
        <v>47</v>
      </c>
      <c r="C43" s="32">
        <v>32</v>
      </c>
      <c r="D43" s="30" t="s">
        <v>87</v>
      </c>
      <c r="E43" s="66">
        <v>73</v>
      </c>
      <c r="F43" s="66">
        <f>E43*C43</f>
        <v>2336</v>
      </c>
    </row>
    <row r="44" spans="1:254" ht="13.5" customHeight="1" x14ac:dyDescent="0.25">
      <c r="A44" s="118" t="s">
        <v>49</v>
      </c>
      <c r="B44" s="119"/>
      <c r="C44" s="119"/>
      <c r="D44" s="119"/>
      <c r="E44" s="120"/>
      <c r="F44" s="68">
        <f>F38+F39+F41+F42+F43</f>
        <v>1116672</v>
      </c>
    </row>
    <row r="45" spans="1:254" ht="12" customHeight="1" x14ac:dyDescent="0.25">
      <c r="A45" s="24"/>
      <c r="B45" s="25"/>
      <c r="C45" s="25"/>
      <c r="D45" s="25"/>
      <c r="E45" s="26"/>
      <c r="F45" s="26"/>
    </row>
    <row r="46" spans="1:254" ht="12" customHeight="1" x14ac:dyDescent="0.25">
      <c r="A46" s="103" t="s">
        <v>50</v>
      </c>
      <c r="B46" s="104"/>
      <c r="C46" s="104"/>
      <c r="D46" s="104"/>
      <c r="E46" s="104"/>
      <c r="F46" s="105"/>
    </row>
    <row r="47" spans="1:254" s="80" customFormat="1" ht="24" customHeight="1" x14ac:dyDescent="0.25">
      <c r="A47" s="3" t="s">
        <v>51</v>
      </c>
      <c r="B47" s="3" t="s">
        <v>42</v>
      </c>
      <c r="C47" s="3" t="s">
        <v>91</v>
      </c>
      <c r="D47" s="3" t="s">
        <v>27</v>
      </c>
      <c r="E47" s="3" t="s">
        <v>28</v>
      </c>
      <c r="F47" s="3" t="s">
        <v>29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</row>
    <row r="48" spans="1:254" ht="12.75" x14ac:dyDescent="0.25">
      <c r="A48" s="33"/>
      <c r="B48" s="33"/>
      <c r="C48" s="34"/>
      <c r="D48" s="33"/>
      <c r="E48" s="35"/>
      <c r="F48" s="35"/>
    </row>
    <row r="49" spans="1:6" ht="12.75" x14ac:dyDescent="0.25">
      <c r="A49" s="36" t="s">
        <v>52</v>
      </c>
      <c r="B49" s="37"/>
      <c r="C49" s="38"/>
      <c r="D49" s="37"/>
      <c r="E49" s="39"/>
      <c r="F49" s="70">
        <f t="shared" ref="F49" si="2">C49*E49</f>
        <v>0</v>
      </c>
    </row>
    <row r="50" spans="1:6" ht="13.5" customHeight="1" x14ac:dyDescent="0.25">
      <c r="A50" s="118" t="s">
        <v>53</v>
      </c>
      <c r="B50" s="119"/>
      <c r="C50" s="119"/>
      <c r="D50" s="119"/>
      <c r="E50" s="120"/>
      <c r="F50" s="71">
        <f>SUM(F49)</f>
        <v>0</v>
      </c>
    </row>
    <row r="51" spans="1:6" ht="12" customHeight="1" x14ac:dyDescent="0.25">
      <c r="A51" s="40"/>
      <c r="B51" s="40"/>
      <c r="C51" s="40"/>
      <c r="D51" s="40"/>
      <c r="E51" s="41"/>
      <c r="F51" s="41"/>
    </row>
    <row r="52" spans="1:6" ht="12.75" x14ac:dyDescent="0.25">
      <c r="A52" s="121" t="s">
        <v>54</v>
      </c>
      <c r="B52" s="122"/>
      <c r="C52" s="122"/>
      <c r="D52" s="122"/>
      <c r="E52" s="123"/>
      <c r="F52" s="72">
        <f>F23+F33+F44+F50</f>
        <v>1367922</v>
      </c>
    </row>
    <row r="53" spans="1:6" ht="12" customHeight="1" x14ac:dyDescent="0.25">
      <c r="A53" s="114" t="s">
        <v>55</v>
      </c>
      <c r="B53" s="115"/>
      <c r="C53" s="115"/>
      <c r="D53" s="115"/>
      <c r="E53" s="116"/>
      <c r="F53" s="73">
        <f>F52*0.05</f>
        <v>68396.100000000006</v>
      </c>
    </row>
    <row r="54" spans="1:6" ht="12" customHeight="1" x14ac:dyDescent="0.25">
      <c r="A54" s="82" t="s">
        <v>56</v>
      </c>
      <c r="B54" s="83"/>
      <c r="C54" s="83"/>
      <c r="D54" s="83"/>
      <c r="E54" s="84"/>
      <c r="F54" s="74">
        <f>F53+F52</f>
        <v>1436318.1</v>
      </c>
    </row>
    <row r="55" spans="1:6" ht="12" customHeight="1" x14ac:dyDescent="0.25">
      <c r="A55" s="114" t="s">
        <v>57</v>
      </c>
      <c r="B55" s="115"/>
      <c r="C55" s="115"/>
      <c r="D55" s="115"/>
      <c r="E55" s="116"/>
      <c r="F55" s="73">
        <f>F11</f>
        <v>3200000</v>
      </c>
    </row>
    <row r="56" spans="1:6" ht="12.75" x14ac:dyDescent="0.25">
      <c r="A56" s="85" t="s">
        <v>58</v>
      </c>
      <c r="B56" s="86"/>
      <c r="C56" s="86"/>
      <c r="D56" s="86"/>
      <c r="E56" s="87"/>
      <c r="F56" s="75">
        <f>F55-F54</f>
        <v>1763681.9</v>
      </c>
    </row>
    <row r="57" spans="1:6" ht="12" customHeight="1" x14ac:dyDescent="0.25">
      <c r="A57" s="42" t="s">
        <v>59</v>
      </c>
      <c r="B57" s="43"/>
      <c r="C57" s="43"/>
      <c r="D57" s="43"/>
      <c r="E57" s="43"/>
      <c r="F57" s="44"/>
    </row>
    <row r="58" spans="1:6" ht="12.75" customHeight="1" thickBot="1" x14ac:dyDescent="0.3">
      <c r="A58" s="45"/>
      <c r="B58" s="43"/>
      <c r="C58" s="43"/>
      <c r="D58" s="43"/>
      <c r="E58" s="43"/>
      <c r="F58" s="44"/>
    </row>
    <row r="59" spans="1:6" ht="15" customHeight="1" x14ac:dyDescent="0.25">
      <c r="A59" s="130" t="s">
        <v>60</v>
      </c>
      <c r="B59" s="131"/>
      <c r="C59" s="131"/>
      <c r="D59" s="131"/>
      <c r="E59" s="132"/>
      <c r="F59" s="44"/>
    </row>
    <row r="60" spans="1:6" ht="12.75" x14ac:dyDescent="0.25">
      <c r="A60" s="124" t="s">
        <v>61</v>
      </c>
      <c r="B60" s="125"/>
      <c r="C60" s="125"/>
      <c r="D60" s="125"/>
      <c r="E60" s="126"/>
      <c r="F60" s="44"/>
    </row>
    <row r="61" spans="1:6" ht="12.75" x14ac:dyDescent="0.25">
      <c r="A61" s="124" t="s">
        <v>62</v>
      </c>
      <c r="B61" s="125"/>
      <c r="C61" s="125"/>
      <c r="D61" s="125"/>
      <c r="E61" s="126"/>
      <c r="F61" s="44"/>
    </row>
    <row r="62" spans="1:6" ht="12.75" x14ac:dyDescent="0.25">
      <c r="A62" s="124" t="s">
        <v>63</v>
      </c>
      <c r="B62" s="125"/>
      <c r="C62" s="125"/>
      <c r="D62" s="125"/>
      <c r="E62" s="126"/>
      <c r="F62" s="44"/>
    </row>
    <row r="63" spans="1:6" ht="12.75" x14ac:dyDescent="0.25">
      <c r="A63" s="124" t="s">
        <v>64</v>
      </c>
      <c r="B63" s="125"/>
      <c r="C63" s="125"/>
      <c r="D63" s="125"/>
      <c r="E63" s="126"/>
      <c r="F63" s="44"/>
    </row>
    <row r="64" spans="1:6" ht="12.75" x14ac:dyDescent="0.25">
      <c r="A64" s="124" t="s">
        <v>65</v>
      </c>
      <c r="B64" s="125"/>
      <c r="C64" s="125"/>
      <c r="D64" s="125"/>
      <c r="E64" s="126"/>
      <c r="F64" s="44"/>
    </row>
    <row r="65" spans="1:6" ht="13.5" thickBot="1" x14ac:dyDescent="0.3">
      <c r="A65" s="127" t="s">
        <v>66</v>
      </c>
      <c r="B65" s="128"/>
      <c r="C65" s="128"/>
      <c r="D65" s="128"/>
      <c r="E65" s="129"/>
      <c r="F65" s="44"/>
    </row>
    <row r="66" spans="1:6" ht="12.75" customHeight="1" x14ac:dyDescent="0.25">
      <c r="A66" s="45"/>
      <c r="B66" s="45"/>
      <c r="C66" s="45"/>
      <c r="D66" s="45"/>
      <c r="E66" s="45"/>
      <c r="F66" s="44"/>
    </row>
    <row r="67" spans="1:6" ht="15" customHeight="1" thickBot="1" x14ac:dyDescent="0.3">
      <c r="A67" s="136" t="s">
        <v>67</v>
      </c>
      <c r="B67" s="137"/>
      <c r="C67" s="138"/>
      <c r="D67" s="46"/>
      <c r="E67" s="46"/>
      <c r="F67" s="44"/>
    </row>
    <row r="68" spans="1:6" ht="12" customHeight="1" x14ac:dyDescent="0.25">
      <c r="A68" s="47" t="s">
        <v>51</v>
      </c>
      <c r="B68" s="48" t="s">
        <v>92</v>
      </c>
      <c r="C68" s="49" t="s">
        <v>68</v>
      </c>
      <c r="D68" s="46"/>
      <c r="E68" s="46"/>
      <c r="F68" s="44"/>
    </row>
    <row r="69" spans="1:6" ht="12" customHeight="1" x14ac:dyDescent="0.25">
      <c r="A69" s="50" t="s">
        <v>69</v>
      </c>
      <c r="B69" s="64">
        <f>F23</f>
        <v>251250</v>
      </c>
      <c r="C69" s="51">
        <f>(B69/B75)</f>
        <v>0.17492643168668556</v>
      </c>
      <c r="D69" s="46"/>
      <c r="E69" s="46"/>
      <c r="F69" s="44" t="s">
        <v>70</v>
      </c>
    </row>
    <row r="70" spans="1:6" ht="12" customHeight="1" x14ac:dyDescent="0.25">
      <c r="A70" s="50" t="s">
        <v>71</v>
      </c>
      <c r="B70" s="64">
        <f>F28</f>
        <v>0</v>
      </c>
      <c r="C70" s="51">
        <v>0</v>
      </c>
      <c r="D70" s="46"/>
      <c r="E70" s="46"/>
      <c r="F70" s="44"/>
    </row>
    <row r="71" spans="1:6" ht="12" customHeight="1" x14ac:dyDescent="0.25">
      <c r="A71" s="50" t="s">
        <v>72</v>
      </c>
      <c r="B71" s="64">
        <f>F33</f>
        <v>0</v>
      </c>
      <c r="C71" s="51">
        <f>(B71/B75)</f>
        <v>0</v>
      </c>
      <c r="D71" s="46"/>
      <c r="E71" s="46"/>
      <c r="F71" s="44"/>
    </row>
    <row r="72" spans="1:6" ht="12" customHeight="1" x14ac:dyDescent="0.25">
      <c r="A72" s="50" t="s">
        <v>41</v>
      </c>
      <c r="B72" s="64">
        <f>F44</f>
        <v>1116672</v>
      </c>
      <c r="C72" s="51">
        <f>(B72/B75)</f>
        <v>0.77745452069426679</v>
      </c>
      <c r="D72" s="46"/>
      <c r="E72" s="46"/>
      <c r="F72" s="44"/>
    </row>
    <row r="73" spans="1:6" ht="12" customHeight="1" x14ac:dyDescent="0.25">
      <c r="A73" s="50" t="s">
        <v>73</v>
      </c>
      <c r="B73" s="64">
        <f>F50</f>
        <v>0</v>
      </c>
      <c r="C73" s="51">
        <f>(B73/B75)</f>
        <v>0</v>
      </c>
      <c r="D73" s="52"/>
      <c r="E73" s="52"/>
      <c r="F73" s="44"/>
    </row>
    <row r="74" spans="1:6" ht="12" customHeight="1" x14ac:dyDescent="0.25">
      <c r="A74" s="50" t="s">
        <v>74</v>
      </c>
      <c r="B74" s="64">
        <f>F53</f>
        <v>68396.100000000006</v>
      </c>
      <c r="C74" s="51">
        <f>(B74/B75)</f>
        <v>4.7619047619047623E-2</v>
      </c>
      <c r="D74" s="52"/>
      <c r="E74" s="52"/>
      <c r="F74" s="44"/>
    </row>
    <row r="75" spans="1:6" ht="12.75" customHeight="1" thickBot="1" x14ac:dyDescent="0.3">
      <c r="A75" s="53" t="s">
        <v>93</v>
      </c>
      <c r="B75" s="76">
        <f>SUM(B69:B74)</f>
        <v>1436318.1</v>
      </c>
      <c r="C75" s="54">
        <f>SUM(C69:C74)</f>
        <v>1</v>
      </c>
      <c r="D75" s="52"/>
      <c r="E75" s="52"/>
      <c r="F75" s="44"/>
    </row>
    <row r="76" spans="1:6" ht="12.75" customHeight="1" x14ac:dyDescent="0.25">
      <c r="A76" s="55"/>
      <c r="B76" s="43"/>
      <c r="C76" s="43"/>
      <c r="D76" s="43"/>
      <c r="E76" s="43"/>
      <c r="F76" s="44"/>
    </row>
    <row r="77" spans="1:6" ht="15.75" customHeight="1" thickBot="1" x14ac:dyDescent="0.3">
      <c r="A77" s="133" t="s">
        <v>75</v>
      </c>
      <c r="B77" s="134"/>
      <c r="C77" s="134"/>
      <c r="D77" s="135"/>
      <c r="E77" s="56"/>
      <c r="F77" s="44"/>
    </row>
    <row r="78" spans="1:6" ht="26.25" thickBot="1" x14ac:dyDescent="0.3">
      <c r="A78" s="57" t="s">
        <v>76</v>
      </c>
      <c r="B78" s="58">
        <v>28</v>
      </c>
      <c r="C78" s="58">
        <v>32</v>
      </c>
      <c r="D78" s="59">
        <v>36</v>
      </c>
      <c r="E78" s="60"/>
      <c r="F78" s="61"/>
    </row>
    <row r="79" spans="1:6" ht="13.5" thickBot="1" x14ac:dyDescent="0.3">
      <c r="A79" s="62" t="s">
        <v>88</v>
      </c>
      <c r="B79" s="77">
        <f>F54/B78</f>
        <v>51297.075000000004</v>
      </c>
      <c r="C79" s="77">
        <f>F54/C78</f>
        <v>44884.940625000003</v>
      </c>
      <c r="D79" s="78">
        <f>F54/D78</f>
        <v>39897.725000000006</v>
      </c>
      <c r="E79" s="60"/>
      <c r="F79" s="61"/>
    </row>
    <row r="80" spans="1:6" ht="12.75" x14ac:dyDescent="0.25">
      <c r="A80" s="117" t="s">
        <v>89</v>
      </c>
      <c r="B80" s="117"/>
      <c r="C80" s="117"/>
      <c r="D80" s="117"/>
      <c r="E80" s="60"/>
      <c r="F80" s="61"/>
    </row>
  </sheetData>
  <mergeCells count="35">
    <mergeCell ref="A80:D80"/>
    <mergeCell ref="A44:E44"/>
    <mergeCell ref="A46:F46"/>
    <mergeCell ref="A50:E50"/>
    <mergeCell ref="A52:E52"/>
    <mergeCell ref="A53:E53"/>
    <mergeCell ref="A63:E63"/>
    <mergeCell ref="A64:E64"/>
    <mergeCell ref="A65:E65"/>
    <mergeCell ref="A59:E59"/>
    <mergeCell ref="A77:D77"/>
    <mergeCell ref="A67:C67"/>
    <mergeCell ref="A60:E60"/>
    <mergeCell ref="A61:E61"/>
    <mergeCell ref="A62:E62"/>
    <mergeCell ref="D8:E8"/>
    <mergeCell ref="D13:E13"/>
    <mergeCell ref="D11:E11"/>
    <mergeCell ref="D14:E14"/>
    <mergeCell ref="A16:F16"/>
    <mergeCell ref="D12:E12"/>
    <mergeCell ref="D10:E10"/>
    <mergeCell ref="D9:E9"/>
    <mergeCell ref="A54:E54"/>
    <mergeCell ref="A56:E56"/>
    <mergeCell ref="A37:F37"/>
    <mergeCell ref="A40:F40"/>
    <mergeCell ref="A18:F18"/>
    <mergeCell ref="A23:E23"/>
    <mergeCell ref="A28:E28"/>
    <mergeCell ref="A33:E33"/>
    <mergeCell ref="A30:F30"/>
    <mergeCell ref="A25:F25"/>
    <mergeCell ref="A35:F35"/>
    <mergeCell ref="A55:E55"/>
  </mergeCells>
  <pageMargins left="0.748031" right="0.748031" top="0.98425200000000002" bottom="0.98425200000000002" header="0" footer="0"/>
  <pageSetup scale="99" orientation="portrait" r:id="rId1"/>
  <headerFooter>
    <oddFooter>&amp;C&amp;"Helvetica Neue,Regular"&amp;12&amp;K000000&amp;P</oddFooter>
  </headerFooter>
  <rowBreaks count="1" manualBreakCount="1"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CERDOS</vt:lpstr>
      <vt:lpstr>CERDOS!Área_de_impresión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2023-03-31T20:08:59Z</dcterms:modified>
  <cp:category/>
  <cp:contentStatus/>
</cp:coreProperties>
</file>