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Cerezas" sheetId="12" r:id="rId1"/>
  </sheets>
  <externalReferences>
    <externalReference r:id="rId2"/>
  </externalReferences>
  <definedNames>
    <definedName name="_xlnm.Print_Area" localSheetId="0">Cerezas!$A$1:$G$104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2" l="1"/>
  <c r="G72" i="12" s="1"/>
  <c r="C95" i="12" s="1"/>
  <c r="G66" i="12"/>
  <c r="G65" i="12"/>
  <c r="G63" i="12"/>
  <c r="G61" i="12"/>
  <c r="G60" i="12"/>
  <c r="G58" i="12"/>
  <c r="G57" i="12"/>
  <c r="G55" i="12"/>
  <c r="G54" i="12"/>
  <c r="G53" i="12"/>
  <c r="G52" i="12"/>
  <c r="G51" i="12"/>
  <c r="G50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1" i="12"/>
  <c r="G77" i="12" s="1"/>
  <c r="G45" i="12"/>
  <c r="C93" i="12" s="1"/>
  <c r="C12" i="12"/>
  <c r="C11" i="12"/>
  <c r="G67" i="12" l="1"/>
  <c r="C94" i="12" s="1"/>
  <c r="G40" i="12"/>
  <c r="C92" i="12" s="1"/>
  <c r="G35" i="12"/>
  <c r="C91" i="12" l="1"/>
  <c r="G74" i="12"/>
  <c r="G75" i="12" s="1"/>
  <c r="C96" i="12" s="1"/>
  <c r="G76" i="12" l="1"/>
  <c r="E102" i="12" s="1"/>
  <c r="C97" i="12"/>
  <c r="D96" i="12" s="1"/>
  <c r="G78" i="12" l="1"/>
  <c r="D102" i="12"/>
  <c r="C102" i="12"/>
  <c r="D93" i="12"/>
  <c r="D94" i="12"/>
  <c r="D95" i="12"/>
  <c r="D91" i="12"/>
  <c r="D97" i="12" l="1"/>
</calcChain>
</file>

<file path=xl/sharedStrings.xml><?xml version="1.0" encoding="utf-8"?>
<sst xmlns="http://schemas.openxmlformats.org/spreadsheetml/2006/main" count="183" uniqueCount="124">
  <si>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</si>
  <si>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</si>
  <si>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</si>
  <si>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</si>
  <si>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</si>
  <si>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</si>
  <si>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</si>
  <si>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</si>
  <si>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</si>
  <si>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</si>
  <si>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</si>
  <si>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</si>
  <si>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</si>
  <si>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</si>
  <si>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</si>
  <si>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</si>
  <si>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</si>
  <si>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</si>
  <si>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</si>
  <si>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</si>
  <si>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</si>
  <si>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</si>
  <si>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</si>
  <si>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</si>
  <si>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</si>
  <si>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</si>
  <si>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</si>
  <si>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</si>
  <si>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</si>
  <si>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</si>
  <si>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</si>
  <si>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</si>
  <si>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</si>
  <si>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</si>
  <si>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</si>
  <si>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</si>
  <si>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</si>
  <si>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</si>
  <si>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</si>
  <si>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</si>
  <si>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</si>
  <si>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</si>
  <si>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</si>
  <si>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</si>
  <si>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</si>
  <si>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</si>
  <si>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</si>
  <si>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</si>
  <si>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</si>
  <si>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</si>
  <si>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</si>
  <si>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</si>
  <si>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</si>
  <si>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</si>
  <si>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</si>
  <si>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</si>
  <si>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</si>
  <si>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</si>
  <si>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</si>
  <si>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(u/hà)</t>
  </si>
  <si>
    <t>Costo unitario ($/u) (*)</t>
  </si>
  <si>
    <t>MEDIO</t>
  </si>
  <si>
    <t>ESCENARIOS COSTO UNITARIO  ($/kg)</t>
  </si>
  <si>
    <t>SEPTIEMBRE</t>
  </si>
  <si>
    <t>RENDIMIENTO (kg/Há.)</t>
  </si>
  <si>
    <t>AGOSTO</t>
  </si>
  <si>
    <t>MCPA</t>
  </si>
  <si>
    <t>UREA</t>
  </si>
  <si>
    <t>U</t>
  </si>
  <si>
    <t>OCTUBRE</t>
  </si>
  <si>
    <t>JULIO-AGOSTO</t>
  </si>
  <si>
    <t>KG</t>
  </si>
  <si>
    <t>CEREZOS</t>
  </si>
  <si>
    <t>CORAZON DE PALOMA</t>
  </si>
  <si>
    <t>Florida</t>
  </si>
  <si>
    <t>CONSUMIDOR</t>
  </si>
  <si>
    <t>NOVIEMBRE A ENERO</t>
  </si>
  <si>
    <t>ESTRÉS HÍDRICO, HELADAS, LLUVIAS PRECOSECHA, CANCER BACTERIAL</t>
  </si>
  <si>
    <t>PODA DE LUZ</t>
  </si>
  <si>
    <t>ENERO</t>
  </si>
  <si>
    <t>CONTROL SANITARIO (ACAROS, INSECTOS Y CANCER BACTERIANO)</t>
  </si>
  <si>
    <t>FERTILIZACION FOLIAR</t>
  </si>
  <si>
    <t>FEBRERO</t>
  </si>
  <si>
    <t>CONTROL SANITARIO PREVENTIVO CANCER BACTERIANO Y HONGOS</t>
  </si>
  <si>
    <t>MARZO-ABRIL</t>
  </si>
  <si>
    <t>CONTROL DE MALEZAS</t>
  </si>
  <si>
    <t>JUNIO-JULIO</t>
  </si>
  <si>
    <t>FERTILIZACION</t>
  </si>
  <si>
    <t>JULIO</t>
  </si>
  <si>
    <t>CONTROL SANITARIO (CANCER BACTERIAL, HONGOS, ACAROS E INSECTOS)</t>
  </si>
  <si>
    <t>SEPTIEMBRE-OCTUBRE</t>
  </si>
  <si>
    <t>APLICACIÓN DE BIOESTIMULANTES (BORO Y ZINC)</t>
  </si>
  <si>
    <t>CONTROL SANITARIO (HONGOS Y CANCER BACTERIAL)</t>
  </si>
  <si>
    <t>CONTROL SANITARIO (INSECTOS)</t>
  </si>
  <si>
    <t>APLICACIÓN DE POTASIO</t>
  </si>
  <si>
    <t>ACIDO GIBERELICO Y CALCIO</t>
  </si>
  <si>
    <t>RIEGO</t>
  </si>
  <si>
    <t>DICIEMBRE A MARZO</t>
  </si>
  <si>
    <t>SULPOMAG</t>
  </si>
  <si>
    <t>NITRATO DE CALCIO</t>
  </si>
  <si>
    <t>SEPTIEMBRE-NOVIEMBRE</t>
  </si>
  <si>
    <t>CAL AGRÍCOLA</t>
  </si>
  <si>
    <t>SFT</t>
  </si>
  <si>
    <t>MAYO-JUNIO</t>
  </si>
  <si>
    <t>FRUTALIV</t>
  </si>
  <si>
    <t>LT</t>
  </si>
  <si>
    <t>FEBRERO-OCTUBRE</t>
  </si>
  <si>
    <t>OCTUBRE-MARZO</t>
  </si>
  <si>
    <t>HERBICIDAS</t>
  </si>
  <si>
    <t>RANGO</t>
  </si>
  <si>
    <t>ACARICIDAS E INSECTICIDAS</t>
  </si>
  <si>
    <t>VERTIMEC 018 EC</t>
  </si>
  <si>
    <t>ENERO-AGOSTO</t>
  </si>
  <si>
    <t>TROYA</t>
  </si>
  <si>
    <t>FUNGICIDAS-BACTERICIDAS</t>
  </si>
  <si>
    <t>COBRE NORDOX</t>
  </si>
  <si>
    <t>ANALISIS DE SUELO</t>
  </si>
  <si>
    <t>BANDEJAS PLASTICAS 10-12 KG</t>
  </si>
  <si>
    <t>COSECHA (CAJÓN 12 KG)</t>
  </si>
  <si>
    <t>NOVIEMBRE 2023 A ENERO 2024</t>
  </si>
  <si>
    <t>JUNIO-JULIO-SEPT-OCTUBRE</t>
  </si>
  <si>
    <t>ENERO-AGOSTO-SEPT</t>
  </si>
  <si>
    <t>MARZO-AGOSTO-SEPT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</si>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</sst>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7" fillId="0" borderId="14"/>
    <xf numFmtId="166" fontId="18" fillId="0" borderId="14" applyFont="0" applyFill="0" applyBorder="0" applyAlignment="0" applyProtection="0"/>
  </cellStyleXfs>
  <cellXfs count="134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49" fontId="6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3" fillId="7" borderId="14" xfId="0" applyFont="1" applyFill="1" applyBorder="1" applyAlignment="1"/>
    <xf numFmtId="49" fontId="11" fillId="8" borderId="15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5" fillId="2" borderId="14" xfId="0" applyNumberFormat="1" applyFont="1" applyFill="1" applyBorder="1" applyAlignment="1">
      <alignment vertical="center"/>
    </xf>
    <xf numFmtId="0" fontId="13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4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164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49" fontId="11" fillId="8" borderId="25" xfId="0" applyNumberFormat="1" applyFont="1" applyFill="1" applyBorder="1" applyAlignment="1">
      <alignment vertical="center"/>
    </xf>
    <xf numFmtId="49" fontId="13" fillId="8" borderId="26" xfId="0" applyNumberFormat="1" applyFont="1" applyFill="1" applyBorder="1" applyAlignment="1"/>
    <xf numFmtId="49" fontId="11" fillId="2" borderId="27" xfId="0" applyNumberFormat="1" applyFont="1" applyFill="1" applyBorder="1" applyAlignment="1">
      <alignment vertical="center"/>
    </xf>
    <xf numFmtId="9" fontId="13" fillId="2" borderId="28" xfId="0" applyNumberFormat="1" applyFont="1" applyFill="1" applyBorder="1" applyAlignment="1"/>
    <xf numFmtId="49" fontId="11" fillId="8" borderId="29" xfId="0" applyNumberFormat="1" applyFont="1" applyFill="1" applyBorder="1" applyAlignment="1">
      <alignment vertical="center"/>
    </xf>
    <xf numFmtId="165" fontId="11" fillId="8" borderId="30" xfId="0" applyNumberFormat="1" applyFont="1" applyFill="1" applyBorder="1" applyAlignment="1">
      <alignment vertical="center"/>
    </xf>
    <xf numFmtId="9" fontId="11" fillId="8" borderId="31" xfId="0" applyNumberFormat="1" applyFont="1" applyFill="1" applyBorder="1" applyAlignment="1">
      <alignment vertical="center"/>
    </xf>
    <xf numFmtId="0" fontId="13" fillId="9" borderId="34" xfId="0" applyFont="1" applyFill="1" applyBorder="1" applyAlignment="1"/>
    <xf numFmtId="0" fontId="13" fillId="2" borderId="14" xfId="0" applyFont="1" applyFill="1" applyBorder="1" applyAlignment="1">
      <alignment vertical="center"/>
    </xf>
    <xf numFmtId="49" fontId="13" fillId="2" borderId="14" xfId="0" applyNumberFormat="1" applyFont="1" applyFill="1" applyBorder="1" applyAlignment="1">
      <alignment vertical="center"/>
    </xf>
    <xf numFmtId="49" fontId="11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0" fontId="11" fillId="7" borderId="14" xfId="0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49" fontId="16" fillId="9" borderId="14" xfId="0" applyNumberFormat="1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165" fontId="11" fillId="8" borderId="31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19" fillId="3" borderId="47" xfId="0" applyNumberFormat="1" applyFont="1" applyFill="1" applyBorder="1" applyAlignment="1">
      <alignment vertical="center" wrapText="1"/>
    </xf>
    <xf numFmtId="0" fontId="20" fillId="10" borderId="47" xfId="0" applyFont="1" applyFill="1" applyBorder="1" applyAlignment="1">
      <alignment horizontal="right" vertical="top" wrapText="1"/>
    </xf>
    <xf numFmtId="49" fontId="3" fillId="2" borderId="47" xfId="0" applyNumberFormat="1" applyFont="1" applyFill="1" applyBorder="1" applyAlignment="1">
      <alignment vertical="center" wrapText="1"/>
    </xf>
    <xf numFmtId="0" fontId="3" fillId="2" borderId="47" xfId="0" applyNumberFormat="1" applyFont="1" applyFill="1" applyBorder="1" applyAlignment="1">
      <alignment horizontal="right" wrapText="1"/>
    </xf>
    <xf numFmtId="0" fontId="3" fillId="2" borderId="47" xfId="0" applyNumberFormat="1" applyFont="1" applyFill="1" applyBorder="1" applyAlignment="1">
      <alignment horizontal="right"/>
    </xf>
    <xf numFmtId="17" fontId="3" fillId="2" borderId="47" xfId="0" applyNumberFormat="1" applyFont="1" applyFill="1" applyBorder="1" applyAlignment="1">
      <alignment horizontal="right"/>
    </xf>
    <xf numFmtId="0" fontId="2" fillId="2" borderId="52" xfId="0" applyFont="1" applyFill="1" applyBorder="1" applyAlignment="1"/>
    <xf numFmtId="0" fontId="4" fillId="2" borderId="52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justify" wrapText="1"/>
    </xf>
    <xf numFmtId="3" fontId="20" fillId="10" borderId="47" xfId="0" applyNumberFormat="1" applyFont="1" applyFill="1" applyBorder="1" applyAlignment="1">
      <alignment horizontal="right" vertical="top"/>
    </xf>
    <xf numFmtId="17" fontId="20" fillId="10" borderId="47" xfId="0" applyNumberFormat="1" applyFont="1" applyFill="1" applyBorder="1" applyAlignment="1">
      <alignment horizontal="right" vertical="top" wrapText="1"/>
    </xf>
    <xf numFmtId="49" fontId="3" fillId="2" borderId="47" xfId="0" applyNumberFormat="1" applyFont="1" applyFill="1" applyBorder="1" applyAlignment="1"/>
    <xf numFmtId="0" fontId="3" fillId="2" borderId="47" xfId="0" applyFont="1" applyFill="1" applyBorder="1" applyAlignment="1"/>
    <xf numFmtId="0" fontId="20" fillId="0" borderId="47" xfId="0" applyFont="1" applyBorder="1" applyAlignment="1">
      <alignment horizontal="right" vertical="top" wrapText="1"/>
    </xf>
    <xf numFmtId="3" fontId="20" fillId="0" borderId="47" xfId="0" applyNumberFormat="1" applyFont="1" applyBorder="1" applyAlignment="1">
      <alignment horizontal="center" vertical="top"/>
    </xf>
    <xf numFmtId="3" fontId="20" fillId="0" borderId="47" xfId="0" applyNumberFormat="1" applyFont="1" applyBorder="1" applyAlignment="1">
      <alignment horizontal="center" vertical="top" wrapText="1"/>
    </xf>
    <xf numFmtId="49" fontId="1" fillId="3" borderId="53" xfId="0" applyNumberFormat="1" applyFont="1" applyFill="1" applyBorder="1" applyAlignment="1">
      <alignment horizontal="center" vertical="center" wrapText="1"/>
    </xf>
    <xf numFmtId="49" fontId="6" fillId="3" borderId="54" xfId="0" applyNumberFormat="1" applyFont="1" applyFill="1" applyBorder="1" applyAlignment="1">
      <alignment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vertical="center"/>
    </xf>
    <xf numFmtId="3" fontId="6" fillId="3" borderId="54" xfId="0" applyNumberFormat="1" applyFont="1" applyFill="1" applyBorder="1" applyAlignment="1">
      <alignment vertical="center"/>
    </xf>
    <xf numFmtId="3" fontId="20" fillId="0" borderId="47" xfId="0" applyNumberFormat="1" applyFont="1" applyBorder="1" applyAlignment="1">
      <alignment horizontal="left" vertical="top" wrapText="1"/>
    </xf>
    <xf numFmtId="3" fontId="20" fillId="0" borderId="47" xfId="0" applyNumberFormat="1" applyFont="1" applyBorder="1" applyAlignment="1">
      <alignment horizontal="right" vertical="top"/>
    </xf>
    <xf numFmtId="3" fontId="21" fillId="0" borderId="47" xfId="0" applyNumberFormat="1" applyFont="1" applyBorder="1" applyAlignment="1">
      <alignment vertical="top"/>
    </xf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21" fillId="0" borderId="47" xfId="1" applyNumberFormat="1" applyFont="1" applyBorder="1" applyAlignment="1">
      <alignment horizontal="left"/>
    </xf>
    <xf numFmtId="3" fontId="21" fillId="0" borderId="47" xfId="1" applyNumberFormat="1" applyFont="1" applyBorder="1" applyAlignment="1">
      <alignment horizontal="center"/>
    </xf>
    <xf numFmtId="3" fontId="21" fillId="0" borderId="47" xfId="0" applyNumberFormat="1" applyFont="1" applyBorder="1"/>
    <xf numFmtId="3" fontId="6" fillId="3" borderId="49" xfId="0" applyNumberFormat="1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horizontal="center" vertical="center"/>
    </xf>
    <xf numFmtId="0" fontId="20" fillId="0" borderId="47" xfId="0" applyFont="1" applyBorder="1" applyAlignment="1">
      <alignment horizontal="left"/>
    </xf>
    <xf numFmtId="0" fontId="20" fillId="0" borderId="47" xfId="0" applyFont="1" applyBorder="1" applyAlignment="1">
      <alignment horizontal="center"/>
    </xf>
    <xf numFmtId="3" fontId="20" fillId="0" borderId="47" xfId="0" applyNumberFormat="1" applyFont="1" applyBorder="1" applyAlignment="1">
      <alignment horizontal="right"/>
    </xf>
    <xf numFmtId="3" fontId="20" fillId="0" borderId="47" xfId="0" applyNumberFormat="1" applyFont="1" applyBorder="1" applyAlignment="1">
      <alignment horizontal="center"/>
    </xf>
    <xf numFmtId="3" fontId="22" fillId="10" borderId="47" xfId="0" applyNumberFormat="1" applyFont="1" applyFill="1" applyBorder="1" applyAlignment="1">
      <alignment wrapText="1"/>
    </xf>
    <xf numFmtId="3" fontId="21" fillId="10" borderId="47" xfId="0" applyNumberFormat="1" applyFont="1" applyFill="1" applyBorder="1" applyAlignment="1">
      <alignment wrapText="1"/>
    </xf>
    <xf numFmtId="3" fontId="21" fillId="10" borderId="47" xfId="0" applyNumberFormat="1" applyFont="1" applyFill="1" applyBorder="1" applyAlignment="1">
      <alignment horizontal="center" wrapText="1"/>
    </xf>
    <xf numFmtId="3" fontId="20" fillId="0" borderId="47" xfId="0" applyNumberFormat="1" applyFont="1" applyBorder="1" applyAlignment="1">
      <alignment horizontal="left"/>
    </xf>
    <xf numFmtId="3" fontId="21" fillId="10" borderId="47" xfId="0" applyNumberFormat="1" applyFont="1" applyFill="1" applyBorder="1"/>
    <xf numFmtId="3" fontId="23" fillId="0" borderId="47" xfId="0" applyNumberFormat="1" applyFont="1" applyBorder="1" applyAlignment="1">
      <alignment horizontal="left"/>
    </xf>
    <xf numFmtId="3" fontId="20" fillId="0" borderId="47" xfId="0" applyNumberFormat="1" applyFont="1" applyBorder="1"/>
    <xf numFmtId="3" fontId="11" fillId="8" borderId="45" xfId="0" applyNumberFormat="1" applyFont="1" applyFill="1" applyBorder="1" applyAlignment="1">
      <alignment vertical="center"/>
    </xf>
    <xf numFmtId="3" fontId="11" fillId="8" borderId="46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16" fillId="9" borderId="32" xfId="0" applyNumberFormat="1" applyFont="1" applyFill="1" applyBorder="1" applyAlignment="1">
      <alignment vertical="center"/>
    </xf>
    <xf numFmtId="0" fontId="11" fillId="9" borderId="33" xfId="0" applyFont="1" applyFill="1" applyBorder="1" applyAlignment="1">
      <alignment vertical="center"/>
    </xf>
    <xf numFmtId="49" fontId="6" fillId="3" borderId="47" xfId="0" applyNumberFormat="1" applyFont="1" applyFill="1" applyBorder="1" applyAlignment="1">
      <alignment wrapText="1"/>
    </xf>
    <xf numFmtId="0" fontId="6" fillId="4" borderId="47" xfId="0" applyFont="1" applyFill="1" applyBorder="1" applyAlignment="1">
      <alignment wrapText="1"/>
    </xf>
    <xf numFmtId="49" fontId="3" fillId="2" borderId="47" xfId="0" applyNumberFormat="1" applyFont="1" applyFill="1" applyBorder="1" applyAlignment="1">
      <alignment wrapText="1"/>
    </xf>
    <xf numFmtId="0" fontId="3" fillId="2" borderId="47" xfId="0" applyFont="1" applyFill="1" applyBorder="1" applyAlignment="1">
      <alignment wrapText="1"/>
    </xf>
    <xf numFmtId="49" fontId="3" fillId="2" borderId="47" xfId="0" applyNumberFormat="1" applyFont="1" applyFill="1" applyBorder="1" applyAlignment="1"/>
    <xf numFmtId="0" fontId="3" fillId="2" borderId="47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0</xdr:row>
      <xdr:rowOff>0</xdr:rowOff>
    </xdr:from>
    <xdr:to>
      <xdr:col>7</xdr:col>
      <xdr:colOff>19050</xdr:colOff>
      <xdr:row>6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8" y="0"/>
          <a:ext cx="7058027" cy="12227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3"/>
  <sheetViews>
    <sheetView tabSelected="1" workbookViewId="0">
      <selection sqref="A1:G104"/>
    </sheetView>
  </sheetViews>
  <sheetFormatPr baseColWidth="10" defaultRowHeight="15" x14ac:dyDescent="0.25"/>
  <cols>
    <col min="1" max="1" width="6.7109375" customWidth="1"/>
    <col min="2" max="2" width="24.42578125" customWidth="1"/>
    <col min="3" max="3" width="15.140625" customWidth="1"/>
    <col min="5" max="5" width="17.140625" customWidth="1"/>
    <col min="6" max="6" width="14.28515625" customWidth="1"/>
    <col min="7" max="7" width="23.285156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75"/>
      <c r="C7" s="75"/>
      <c r="D7" s="1"/>
      <c r="E7" s="75"/>
      <c r="F7" s="75"/>
      <c r="G7" s="75"/>
    </row>
    <row r="8" spans="2:7" x14ac:dyDescent="0.25">
      <c r="B8" s="78" t="s">
        <v>0</v>
      </c>
      <c r="C8" s="79" t="s">
        <v>72</v>
      </c>
      <c r="D8" s="84"/>
      <c r="E8" s="128" t="s">
        <v>64</v>
      </c>
      <c r="F8" s="129"/>
      <c r="G8" s="88">
        <v>9000</v>
      </c>
    </row>
    <row r="9" spans="2:7" ht="25.5" x14ac:dyDescent="0.25">
      <c r="B9" s="80" t="s">
        <v>1</v>
      </c>
      <c r="C9" s="79" t="s">
        <v>73</v>
      </c>
      <c r="D9" s="85"/>
      <c r="E9" s="130" t="s">
        <v>2</v>
      </c>
      <c r="F9" s="131"/>
      <c r="G9" s="89" t="s">
        <v>119</v>
      </c>
    </row>
    <row r="10" spans="2:7" x14ac:dyDescent="0.25">
      <c r="B10" s="80" t="s">
        <v>3</v>
      </c>
      <c r="C10" s="79" t="s">
        <v>61</v>
      </c>
      <c r="D10" s="85"/>
      <c r="E10" s="130" t="s">
        <v>123</v>
      </c>
      <c r="F10" s="131"/>
      <c r="G10" s="88">
        <v>1344</v>
      </c>
    </row>
    <row r="11" spans="2:7" x14ac:dyDescent="0.25">
      <c r="B11" s="80" t="s">
        <v>4</v>
      </c>
      <c r="C11" s="81" t="str">
        <f>'[1]Acelga crespa'!$C$9</f>
        <v>BIO BIO</v>
      </c>
      <c r="D11" s="85"/>
      <c r="E11" s="90" t="s">
        <v>5</v>
      </c>
      <c r="F11" s="91"/>
      <c r="G11" s="88">
        <f>G8*G10</f>
        <v>12096000</v>
      </c>
    </row>
    <row r="12" spans="2:7" x14ac:dyDescent="0.25">
      <c r="B12" s="80" t="s">
        <v>6</v>
      </c>
      <c r="C12" s="82" t="str">
        <f>'[1]Acelga crespa'!$C$10</f>
        <v>CONCEPCION</v>
      </c>
      <c r="D12" s="85"/>
      <c r="E12" s="130" t="s">
        <v>7</v>
      </c>
      <c r="F12" s="131"/>
      <c r="G12" s="79" t="s">
        <v>75</v>
      </c>
    </row>
    <row r="13" spans="2:7" x14ac:dyDescent="0.25">
      <c r="B13" s="80" t="s">
        <v>8</v>
      </c>
      <c r="C13" s="82" t="s">
        <v>74</v>
      </c>
      <c r="D13" s="85"/>
      <c r="E13" s="130" t="s">
        <v>9</v>
      </c>
      <c r="F13" s="131"/>
      <c r="G13" s="89" t="s">
        <v>76</v>
      </c>
    </row>
    <row r="14" spans="2:7" ht="38.25" x14ac:dyDescent="0.25">
      <c r="B14" s="80" t="s">
        <v>10</v>
      </c>
      <c r="C14" s="83">
        <v>44896</v>
      </c>
      <c r="D14" s="85"/>
      <c r="E14" s="132" t="s">
        <v>11</v>
      </c>
      <c r="F14" s="133"/>
      <c r="G14" s="92" t="s">
        <v>77</v>
      </c>
    </row>
    <row r="15" spans="2:7" x14ac:dyDescent="0.25">
      <c r="B15" s="76"/>
      <c r="C15" s="77"/>
      <c r="D15" s="2"/>
      <c r="E15" s="86"/>
      <c r="F15" s="86"/>
      <c r="G15" s="87"/>
    </row>
    <row r="16" spans="2:7" x14ac:dyDescent="0.25">
      <c r="B16" s="124" t="s">
        <v>12</v>
      </c>
      <c r="C16" s="125"/>
      <c r="D16" s="125"/>
      <c r="E16" s="125"/>
      <c r="F16" s="125"/>
      <c r="G16" s="125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13</v>
      </c>
      <c r="C18" s="7"/>
      <c r="D18" s="8"/>
      <c r="E18" s="8"/>
      <c r="F18" s="8"/>
      <c r="G18" s="8"/>
    </row>
    <row r="19" spans="2:7" x14ac:dyDescent="0.25">
      <c r="B19" s="95" t="s">
        <v>14</v>
      </c>
      <c r="C19" s="95" t="s">
        <v>15</v>
      </c>
      <c r="D19" s="95" t="s">
        <v>16</v>
      </c>
      <c r="E19" s="95" t="s">
        <v>17</v>
      </c>
      <c r="F19" s="95" t="s">
        <v>18</v>
      </c>
      <c r="G19" s="95" t="s">
        <v>19</v>
      </c>
    </row>
    <row r="20" spans="2:7" x14ac:dyDescent="0.25">
      <c r="B20" s="100" t="s">
        <v>78</v>
      </c>
      <c r="C20" s="93" t="s">
        <v>20</v>
      </c>
      <c r="D20" s="93">
        <v>18</v>
      </c>
      <c r="E20" s="93" t="s">
        <v>79</v>
      </c>
      <c r="F20" s="101">
        <v>28000</v>
      </c>
      <c r="G20" s="102">
        <f t="shared" ref="G20:G34" si="0">F20*D20</f>
        <v>504000</v>
      </c>
    </row>
    <row r="21" spans="2:7" ht="23.25" customHeight="1" x14ac:dyDescent="0.25">
      <c r="B21" s="100" t="s">
        <v>80</v>
      </c>
      <c r="C21" s="93" t="s">
        <v>20</v>
      </c>
      <c r="D21" s="93">
        <v>18</v>
      </c>
      <c r="E21" s="93" t="s">
        <v>79</v>
      </c>
      <c r="F21" s="101">
        <v>28000</v>
      </c>
      <c r="G21" s="102">
        <f t="shared" si="0"/>
        <v>504000</v>
      </c>
    </row>
    <row r="22" spans="2:7" x14ac:dyDescent="0.25">
      <c r="B22" s="100" t="s">
        <v>81</v>
      </c>
      <c r="C22" s="93" t="s">
        <v>20</v>
      </c>
      <c r="D22" s="93">
        <v>6</v>
      </c>
      <c r="E22" s="93" t="s">
        <v>82</v>
      </c>
      <c r="F22" s="101">
        <v>28000</v>
      </c>
      <c r="G22" s="102">
        <f t="shared" si="0"/>
        <v>168000</v>
      </c>
    </row>
    <row r="23" spans="2:7" ht="24" customHeight="1" x14ac:dyDescent="0.25">
      <c r="B23" s="100" t="s">
        <v>83</v>
      </c>
      <c r="C23" s="93" t="s">
        <v>20</v>
      </c>
      <c r="D23" s="93">
        <v>6</v>
      </c>
      <c r="E23" s="93" t="s">
        <v>84</v>
      </c>
      <c r="F23" s="101">
        <v>28000</v>
      </c>
      <c r="G23" s="102">
        <f t="shared" si="0"/>
        <v>168000</v>
      </c>
    </row>
    <row r="24" spans="2:7" x14ac:dyDescent="0.25">
      <c r="B24" s="100" t="s">
        <v>85</v>
      </c>
      <c r="C24" s="93" t="s">
        <v>20</v>
      </c>
      <c r="D24" s="93">
        <v>6</v>
      </c>
      <c r="E24" s="93" t="s">
        <v>86</v>
      </c>
      <c r="F24" s="101">
        <v>28000</v>
      </c>
      <c r="G24" s="102">
        <f t="shared" si="0"/>
        <v>168000</v>
      </c>
    </row>
    <row r="25" spans="2:7" x14ac:dyDescent="0.25">
      <c r="B25" s="100" t="s">
        <v>87</v>
      </c>
      <c r="C25" s="93" t="s">
        <v>20</v>
      </c>
      <c r="D25" s="93">
        <v>5</v>
      </c>
      <c r="E25" s="93" t="s">
        <v>88</v>
      </c>
      <c r="F25" s="101">
        <v>28000</v>
      </c>
      <c r="G25" s="102">
        <f t="shared" si="0"/>
        <v>140000</v>
      </c>
    </row>
    <row r="26" spans="2:7" ht="37.5" customHeight="1" x14ac:dyDescent="0.25">
      <c r="B26" s="100" t="s">
        <v>89</v>
      </c>
      <c r="C26" s="93" t="s">
        <v>20</v>
      </c>
      <c r="D26" s="93">
        <v>18</v>
      </c>
      <c r="E26" s="94" t="s">
        <v>65</v>
      </c>
      <c r="F26" s="101">
        <v>28000</v>
      </c>
      <c r="G26" s="102">
        <f t="shared" si="0"/>
        <v>504000</v>
      </c>
    </row>
    <row r="27" spans="2:7" x14ac:dyDescent="0.25">
      <c r="B27" s="100" t="s">
        <v>85</v>
      </c>
      <c r="C27" s="93" t="s">
        <v>20</v>
      </c>
      <c r="D27" s="93">
        <v>6</v>
      </c>
      <c r="E27" s="94" t="s">
        <v>90</v>
      </c>
      <c r="F27" s="101">
        <v>28000</v>
      </c>
      <c r="G27" s="102">
        <f t="shared" si="0"/>
        <v>168000</v>
      </c>
    </row>
    <row r="28" spans="2:7" x14ac:dyDescent="0.25">
      <c r="B28" s="100" t="s">
        <v>81</v>
      </c>
      <c r="C28" s="93" t="s">
        <v>20</v>
      </c>
      <c r="D28" s="93">
        <v>6</v>
      </c>
      <c r="E28" s="93" t="s">
        <v>90</v>
      </c>
      <c r="F28" s="101">
        <v>28000</v>
      </c>
      <c r="G28" s="102">
        <f>F28*D28</f>
        <v>168000</v>
      </c>
    </row>
    <row r="29" spans="2:7" ht="25.5" x14ac:dyDescent="0.25">
      <c r="B29" s="100" t="s">
        <v>91</v>
      </c>
      <c r="C29" s="93" t="s">
        <v>20</v>
      </c>
      <c r="D29" s="93">
        <v>6</v>
      </c>
      <c r="E29" s="93" t="s">
        <v>63</v>
      </c>
      <c r="F29" s="101">
        <v>28000</v>
      </c>
      <c r="G29" s="102">
        <f t="shared" si="0"/>
        <v>168000</v>
      </c>
    </row>
    <row r="30" spans="2:7" ht="25.5" x14ac:dyDescent="0.25">
      <c r="B30" s="100" t="s">
        <v>92</v>
      </c>
      <c r="C30" s="93" t="s">
        <v>20</v>
      </c>
      <c r="D30" s="93">
        <v>6</v>
      </c>
      <c r="E30" s="93" t="s">
        <v>63</v>
      </c>
      <c r="F30" s="101">
        <v>28000</v>
      </c>
      <c r="G30" s="102">
        <f t="shared" si="0"/>
        <v>168000</v>
      </c>
    </row>
    <row r="31" spans="2:7" x14ac:dyDescent="0.25">
      <c r="B31" s="100" t="s">
        <v>93</v>
      </c>
      <c r="C31" s="93" t="s">
        <v>20</v>
      </c>
      <c r="D31" s="93">
        <v>6</v>
      </c>
      <c r="E31" s="93" t="s">
        <v>69</v>
      </c>
      <c r="F31" s="101">
        <v>28000</v>
      </c>
      <c r="G31" s="102">
        <f t="shared" si="0"/>
        <v>168000</v>
      </c>
    </row>
    <row r="32" spans="2:7" x14ac:dyDescent="0.25">
      <c r="B32" s="100" t="s">
        <v>94</v>
      </c>
      <c r="C32" s="93" t="s">
        <v>20</v>
      </c>
      <c r="D32" s="93">
        <v>6</v>
      </c>
      <c r="E32" s="93" t="s">
        <v>69</v>
      </c>
      <c r="F32" s="101">
        <v>28000</v>
      </c>
      <c r="G32" s="102">
        <f t="shared" si="0"/>
        <v>168000</v>
      </c>
    </row>
    <row r="33" spans="2:7" x14ac:dyDescent="0.25">
      <c r="B33" s="100" t="s">
        <v>95</v>
      </c>
      <c r="C33" s="93" t="s">
        <v>20</v>
      </c>
      <c r="D33" s="93">
        <v>6</v>
      </c>
      <c r="E33" s="93" t="s">
        <v>69</v>
      </c>
      <c r="F33" s="101">
        <v>28000</v>
      </c>
      <c r="G33" s="102">
        <f t="shared" si="0"/>
        <v>168000</v>
      </c>
    </row>
    <row r="34" spans="2:7" x14ac:dyDescent="0.25">
      <c r="B34" s="100" t="s">
        <v>96</v>
      </c>
      <c r="C34" s="93" t="s">
        <v>20</v>
      </c>
      <c r="D34" s="93">
        <v>16</v>
      </c>
      <c r="E34" s="93" t="s">
        <v>97</v>
      </c>
      <c r="F34" s="101">
        <v>28000</v>
      </c>
      <c r="G34" s="102">
        <f t="shared" si="0"/>
        <v>448000</v>
      </c>
    </row>
    <row r="35" spans="2:7" x14ac:dyDescent="0.25">
      <c r="B35" s="96" t="s">
        <v>21</v>
      </c>
      <c r="C35" s="97"/>
      <c r="D35" s="97"/>
      <c r="E35" s="97"/>
      <c r="F35" s="98"/>
      <c r="G35" s="99">
        <f>SUM(G20:G34)</f>
        <v>3780000</v>
      </c>
    </row>
    <row r="36" spans="2:7" x14ac:dyDescent="0.25">
      <c r="B36" s="3"/>
      <c r="C36" s="5"/>
      <c r="D36" s="5"/>
      <c r="E36" s="5"/>
      <c r="F36" s="9"/>
      <c r="G36" s="9"/>
    </row>
    <row r="37" spans="2:7" x14ac:dyDescent="0.25">
      <c r="B37" s="10" t="s">
        <v>22</v>
      </c>
      <c r="C37" s="11"/>
      <c r="D37" s="12"/>
      <c r="E37" s="12"/>
      <c r="F37" s="13"/>
      <c r="G37" s="13"/>
    </row>
    <row r="38" spans="2:7" x14ac:dyDescent="0.25">
      <c r="B38" s="73" t="s">
        <v>14</v>
      </c>
      <c r="C38" s="74" t="s">
        <v>15</v>
      </c>
      <c r="D38" s="74" t="s">
        <v>16</v>
      </c>
      <c r="E38" s="73" t="s">
        <v>17</v>
      </c>
      <c r="F38" s="74" t="s">
        <v>18</v>
      </c>
      <c r="G38" s="73" t="s">
        <v>19</v>
      </c>
    </row>
    <row r="39" spans="2:7" x14ac:dyDescent="0.25">
      <c r="B39" s="106"/>
      <c r="C39" s="107"/>
      <c r="D39" s="107">
        <v>0</v>
      </c>
      <c r="E39" s="107"/>
      <c r="F39" s="107"/>
      <c r="G39" s="108">
        <v>0</v>
      </c>
    </row>
    <row r="40" spans="2:7" x14ac:dyDescent="0.25">
      <c r="B40" s="109" t="s">
        <v>23</v>
      </c>
      <c r="C40" s="110"/>
      <c r="D40" s="110"/>
      <c r="E40" s="110"/>
      <c r="F40" s="109"/>
      <c r="G40" s="109">
        <f>SUM(G39:G39)</f>
        <v>0</v>
      </c>
    </row>
    <row r="41" spans="2:7" x14ac:dyDescent="0.25">
      <c r="B41" s="14"/>
      <c r="C41" s="15"/>
      <c r="D41" s="15"/>
      <c r="E41" s="15"/>
      <c r="F41" s="16"/>
      <c r="G41" s="16"/>
    </row>
    <row r="42" spans="2:7" x14ac:dyDescent="0.25">
      <c r="B42" s="10" t="s">
        <v>24</v>
      </c>
      <c r="C42" s="11"/>
      <c r="D42" s="12"/>
      <c r="E42" s="12"/>
      <c r="F42" s="13"/>
      <c r="G42" s="13"/>
    </row>
    <row r="43" spans="2:7" x14ac:dyDescent="0.25">
      <c r="B43" s="73" t="s">
        <v>14</v>
      </c>
      <c r="C43" s="73" t="s">
        <v>15</v>
      </c>
      <c r="D43" s="73" t="s">
        <v>16</v>
      </c>
      <c r="E43" s="73" t="s">
        <v>17</v>
      </c>
      <c r="F43" s="74" t="s">
        <v>18</v>
      </c>
      <c r="G43" s="73" t="s">
        <v>19</v>
      </c>
    </row>
    <row r="44" spans="2:7" x14ac:dyDescent="0.25">
      <c r="B44" s="111"/>
      <c r="C44" s="112"/>
      <c r="D44" s="107">
        <v>0</v>
      </c>
      <c r="E44" s="107"/>
      <c r="F44" s="107"/>
      <c r="G44" s="108">
        <v>0</v>
      </c>
    </row>
    <row r="45" spans="2:7" x14ac:dyDescent="0.25">
      <c r="B45" s="17" t="s">
        <v>25</v>
      </c>
      <c r="C45" s="18"/>
      <c r="D45" s="18"/>
      <c r="E45" s="18"/>
      <c r="F45" s="19"/>
      <c r="G45" s="20">
        <f>SUM(G44:G44)</f>
        <v>0</v>
      </c>
    </row>
    <row r="46" spans="2:7" x14ac:dyDescent="0.25">
      <c r="B46" s="14"/>
      <c r="C46" s="15"/>
      <c r="D46" s="15"/>
      <c r="E46" s="15"/>
      <c r="F46" s="16"/>
      <c r="G46" s="16"/>
    </row>
    <row r="47" spans="2:7" x14ac:dyDescent="0.25">
      <c r="B47" s="10" t="s">
        <v>26</v>
      </c>
      <c r="C47" s="11"/>
      <c r="D47" s="12"/>
      <c r="E47" s="12"/>
      <c r="F47" s="13"/>
      <c r="G47" s="13"/>
    </row>
    <row r="48" spans="2:7" ht="24" x14ac:dyDescent="0.25">
      <c r="B48" s="74" t="s">
        <v>27</v>
      </c>
      <c r="C48" s="74" t="s">
        <v>28</v>
      </c>
      <c r="D48" s="74" t="s">
        <v>29</v>
      </c>
      <c r="E48" s="74" t="s">
        <v>17</v>
      </c>
      <c r="F48" s="74" t="s">
        <v>18</v>
      </c>
      <c r="G48" s="74" t="s">
        <v>19</v>
      </c>
    </row>
    <row r="49" spans="2:7" x14ac:dyDescent="0.25">
      <c r="B49" s="115" t="s">
        <v>30</v>
      </c>
      <c r="C49" s="116"/>
      <c r="D49" s="116"/>
      <c r="E49" s="116"/>
      <c r="F49" s="117"/>
      <c r="G49" s="116"/>
    </row>
    <row r="50" spans="2:7" x14ac:dyDescent="0.25">
      <c r="B50" s="118" t="s">
        <v>98</v>
      </c>
      <c r="C50" s="114" t="s">
        <v>71</v>
      </c>
      <c r="D50" s="114">
        <v>100</v>
      </c>
      <c r="E50" s="114" t="s">
        <v>90</v>
      </c>
      <c r="F50" s="113">
        <v>303</v>
      </c>
      <c r="G50" s="119">
        <f t="shared" ref="G50:G61" si="1">F50*D50</f>
        <v>30300</v>
      </c>
    </row>
    <row r="51" spans="2:7" x14ac:dyDescent="0.25">
      <c r="B51" s="118" t="s">
        <v>99</v>
      </c>
      <c r="C51" s="114" t="s">
        <v>71</v>
      </c>
      <c r="D51" s="114">
        <v>350</v>
      </c>
      <c r="E51" s="114" t="s">
        <v>100</v>
      </c>
      <c r="F51" s="113">
        <v>280</v>
      </c>
      <c r="G51" s="119">
        <f t="shared" si="1"/>
        <v>98000</v>
      </c>
    </row>
    <row r="52" spans="2:7" x14ac:dyDescent="0.25">
      <c r="B52" s="118" t="s">
        <v>101</v>
      </c>
      <c r="C52" s="114" t="s">
        <v>71</v>
      </c>
      <c r="D52" s="114">
        <v>1250</v>
      </c>
      <c r="E52" s="114" t="s">
        <v>70</v>
      </c>
      <c r="F52" s="113">
        <v>67</v>
      </c>
      <c r="G52" s="119">
        <f t="shared" si="1"/>
        <v>83750</v>
      </c>
    </row>
    <row r="53" spans="2:7" x14ac:dyDescent="0.25">
      <c r="B53" s="118" t="s">
        <v>102</v>
      </c>
      <c r="C53" s="114" t="s">
        <v>71</v>
      </c>
      <c r="D53" s="114">
        <v>100</v>
      </c>
      <c r="E53" s="114" t="s">
        <v>103</v>
      </c>
      <c r="F53" s="113">
        <v>260</v>
      </c>
      <c r="G53" s="119">
        <f t="shared" si="1"/>
        <v>26000</v>
      </c>
    </row>
    <row r="54" spans="2:7" x14ac:dyDescent="0.25">
      <c r="B54" s="118" t="s">
        <v>104</v>
      </c>
      <c r="C54" s="114" t="s">
        <v>105</v>
      </c>
      <c r="D54" s="114">
        <v>8</v>
      </c>
      <c r="E54" s="114" t="s">
        <v>106</v>
      </c>
      <c r="F54" s="113">
        <v>16498</v>
      </c>
      <c r="G54" s="119">
        <f t="shared" si="1"/>
        <v>131984</v>
      </c>
    </row>
    <row r="55" spans="2:7" x14ac:dyDescent="0.25">
      <c r="B55" s="118" t="s">
        <v>67</v>
      </c>
      <c r="C55" s="114" t="s">
        <v>71</v>
      </c>
      <c r="D55" s="114">
        <v>350</v>
      </c>
      <c r="E55" s="114" t="s">
        <v>107</v>
      </c>
      <c r="F55" s="113">
        <v>392</v>
      </c>
      <c r="G55" s="119">
        <f>F55*D55</f>
        <v>137200</v>
      </c>
    </row>
    <row r="56" spans="2:7" x14ac:dyDescent="0.25">
      <c r="B56" s="120" t="s">
        <v>108</v>
      </c>
      <c r="C56" s="114"/>
      <c r="D56" s="114"/>
      <c r="E56" s="114"/>
      <c r="F56" s="113"/>
      <c r="G56" s="119"/>
    </row>
    <row r="57" spans="2:7" x14ac:dyDescent="0.25">
      <c r="B57" s="118" t="s">
        <v>109</v>
      </c>
      <c r="C57" s="114" t="s">
        <v>105</v>
      </c>
      <c r="D57" s="114">
        <v>8</v>
      </c>
      <c r="E57" s="114" t="s">
        <v>120</v>
      </c>
      <c r="F57" s="113">
        <v>10640</v>
      </c>
      <c r="G57" s="119">
        <f t="shared" si="1"/>
        <v>85120</v>
      </c>
    </row>
    <row r="58" spans="2:7" x14ac:dyDescent="0.25">
      <c r="B58" s="118" t="s">
        <v>66</v>
      </c>
      <c r="C58" s="114" t="s">
        <v>105</v>
      </c>
      <c r="D58" s="114">
        <v>4</v>
      </c>
      <c r="E58" s="114" t="s">
        <v>107</v>
      </c>
      <c r="F58" s="113">
        <v>11480</v>
      </c>
      <c r="G58" s="119">
        <f t="shared" si="1"/>
        <v>45920</v>
      </c>
    </row>
    <row r="59" spans="2:7" x14ac:dyDescent="0.25">
      <c r="B59" s="120" t="s">
        <v>110</v>
      </c>
      <c r="C59" s="114"/>
      <c r="D59" s="114"/>
      <c r="E59" s="114"/>
      <c r="F59" s="113"/>
      <c r="G59" s="119"/>
    </row>
    <row r="60" spans="2:7" x14ac:dyDescent="0.25">
      <c r="B60" s="118" t="s">
        <v>111</v>
      </c>
      <c r="C60" s="114" t="s">
        <v>105</v>
      </c>
      <c r="D60" s="114">
        <v>2</v>
      </c>
      <c r="E60" s="114" t="s">
        <v>112</v>
      </c>
      <c r="F60" s="113">
        <v>21840</v>
      </c>
      <c r="G60" s="119">
        <f t="shared" si="1"/>
        <v>43680</v>
      </c>
    </row>
    <row r="61" spans="2:7" x14ac:dyDescent="0.25">
      <c r="B61" s="118" t="s">
        <v>113</v>
      </c>
      <c r="C61" s="114" t="s">
        <v>105</v>
      </c>
      <c r="D61" s="114">
        <v>3</v>
      </c>
      <c r="E61" s="114" t="s">
        <v>121</v>
      </c>
      <c r="F61" s="113">
        <v>22400</v>
      </c>
      <c r="G61" s="119">
        <f t="shared" si="1"/>
        <v>67200</v>
      </c>
    </row>
    <row r="62" spans="2:7" x14ac:dyDescent="0.25">
      <c r="B62" s="120" t="s">
        <v>114</v>
      </c>
      <c r="C62" s="114"/>
      <c r="D62" s="114"/>
      <c r="E62" s="114"/>
      <c r="F62" s="113"/>
      <c r="G62" s="119"/>
    </row>
    <row r="63" spans="2:7" x14ac:dyDescent="0.25">
      <c r="B63" s="118" t="s">
        <v>115</v>
      </c>
      <c r="C63" s="114" t="s">
        <v>31</v>
      </c>
      <c r="D63" s="114">
        <v>9</v>
      </c>
      <c r="E63" s="114" t="s">
        <v>122</v>
      </c>
      <c r="F63" s="113">
        <v>19040</v>
      </c>
      <c r="G63" s="119">
        <f t="shared" ref="G63" si="2">F63*D63</f>
        <v>171360</v>
      </c>
    </row>
    <row r="64" spans="2:7" x14ac:dyDescent="0.25">
      <c r="B64" s="120" t="s">
        <v>33</v>
      </c>
      <c r="C64" s="114"/>
      <c r="D64" s="114"/>
      <c r="E64" s="114"/>
      <c r="F64" s="113"/>
      <c r="G64" s="119"/>
    </row>
    <row r="65" spans="2:7" x14ac:dyDescent="0.25">
      <c r="B65" s="118" t="s">
        <v>116</v>
      </c>
      <c r="C65" s="114" t="s">
        <v>68</v>
      </c>
      <c r="D65" s="114">
        <v>1</v>
      </c>
      <c r="E65" s="114" t="s">
        <v>65</v>
      </c>
      <c r="F65" s="113">
        <v>35000</v>
      </c>
      <c r="G65" s="119">
        <f>F65*D65</f>
        <v>35000</v>
      </c>
    </row>
    <row r="66" spans="2:7" x14ac:dyDescent="0.25">
      <c r="B66" s="118" t="s">
        <v>117</v>
      </c>
      <c r="C66" s="114" t="s">
        <v>68</v>
      </c>
      <c r="D66" s="114">
        <v>900</v>
      </c>
      <c r="E66" s="114" t="s">
        <v>76</v>
      </c>
      <c r="F66" s="113">
        <v>893</v>
      </c>
      <c r="G66" s="119">
        <f>F66*D66</f>
        <v>803700</v>
      </c>
    </row>
    <row r="67" spans="2:7" x14ac:dyDescent="0.25">
      <c r="B67" s="109" t="s">
        <v>32</v>
      </c>
      <c r="C67" s="110"/>
      <c r="D67" s="110"/>
      <c r="E67" s="110"/>
      <c r="F67" s="109"/>
      <c r="G67" s="109">
        <f>SUM(G49:G66)</f>
        <v>1759214</v>
      </c>
    </row>
    <row r="68" spans="2:7" x14ac:dyDescent="0.25">
      <c r="B68" s="14"/>
      <c r="C68" s="15"/>
      <c r="D68" s="15"/>
      <c r="E68" s="21"/>
      <c r="F68" s="16"/>
      <c r="G68" s="16"/>
    </row>
    <row r="69" spans="2:7" x14ac:dyDescent="0.25">
      <c r="B69" s="10" t="s">
        <v>33</v>
      </c>
      <c r="C69" s="11"/>
      <c r="D69" s="12"/>
      <c r="E69" s="12"/>
      <c r="F69" s="13"/>
      <c r="G69" s="13"/>
    </row>
    <row r="70" spans="2:7" ht="24" x14ac:dyDescent="0.25">
      <c r="B70" s="73" t="s">
        <v>34</v>
      </c>
      <c r="C70" s="74" t="s">
        <v>28</v>
      </c>
      <c r="D70" s="74" t="s">
        <v>29</v>
      </c>
      <c r="E70" s="73" t="s">
        <v>17</v>
      </c>
      <c r="F70" s="74" t="s">
        <v>18</v>
      </c>
      <c r="G70" s="73" t="s">
        <v>19</v>
      </c>
    </row>
    <row r="71" spans="2:7" x14ac:dyDescent="0.25">
      <c r="B71" s="111" t="s">
        <v>118</v>
      </c>
      <c r="C71" s="112" t="s">
        <v>31</v>
      </c>
      <c r="D71" s="112">
        <v>750</v>
      </c>
      <c r="E71" s="112" t="s">
        <v>76</v>
      </c>
      <c r="F71" s="113">
        <v>1200</v>
      </c>
      <c r="G71" s="121">
        <f>+F71*D71</f>
        <v>900000</v>
      </c>
    </row>
    <row r="72" spans="2:7" x14ac:dyDescent="0.25">
      <c r="B72" s="103" t="s">
        <v>35</v>
      </c>
      <c r="C72" s="104"/>
      <c r="D72" s="104"/>
      <c r="E72" s="104"/>
      <c r="F72" s="105"/>
      <c r="G72" s="109">
        <f>SUM(G71:G71)</f>
        <v>900000</v>
      </c>
    </row>
    <row r="73" spans="2:7" x14ac:dyDescent="0.25">
      <c r="B73" s="34"/>
      <c r="C73" s="34"/>
      <c r="D73" s="34"/>
      <c r="E73" s="34"/>
      <c r="F73" s="35"/>
      <c r="G73" s="35"/>
    </row>
    <row r="74" spans="2:7" x14ac:dyDescent="0.25">
      <c r="B74" s="36" t="s">
        <v>36</v>
      </c>
      <c r="C74" s="37"/>
      <c r="D74" s="37"/>
      <c r="E74" s="37"/>
      <c r="F74" s="37"/>
      <c r="G74" s="38">
        <f>G35+G40+G45+G67+G72</f>
        <v>6439214</v>
      </c>
    </row>
    <row r="75" spans="2:7" x14ac:dyDescent="0.25">
      <c r="B75" s="39" t="s">
        <v>37</v>
      </c>
      <c r="C75" s="23"/>
      <c r="D75" s="23"/>
      <c r="E75" s="23"/>
      <c r="F75" s="23"/>
      <c r="G75" s="40">
        <f>G74*0.05</f>
        <v>321960.7</v>
      </c>
    </row>
    <row r="76" spans="2:7" x14ac:dyDescent="0.25">
      <c r="B76" s="41" t="s">
        <v>38</v>
      </c>
      <c r="C76" s="22"/>
      <c r="D76" s="22"/>
      <c r="E76" s="22"/>
      <c r="F76" s="22"/>
      <c r="G76" s="42">
        <f>G75+G74</f>
        <v>6761174.7000000002</v>
      </c>
    </row>
    <row r="77" spans="2:7" x14ac:dyDescent="0.25">
      <c r="B77" s="39" t="s">
        <v>39</v>
      </c>
      <c r="C77" s="23"/>
      <c r="D77" s="23"/>
      <c r="E77" s="23"/>
      <c r="F77" s="23"/>
      <c r="G77" s="40">
        <f>G11</f>
        <v>12096000</v>
      </c>
    </row>
    <row r="78" spans="2:7" x14ac:dyDescent="0.25">
      <c r="B78" s="43" t="s">
        <v>40</v>
      </c>
      <c r="C78" s="44"/>
      <c r="D78" s="44"/>
      <c r="E78" s="44"/>
      <c r="F78" s="44"/>
      <c r="G78" s="45">
        <f>G77-G76</f>
        <v>5334825.3</v>
      </c>
    </row>
    <row r="79" spans="2:7" x14ac:dyDescent="0.25">
      <c r="B79" s="32" t="s">
        <v>41</v>
      </c>
      <c r="C79" s="33"/>
      <c r="D79" s="33"/>
      <c r="E79" s="33"/>
      <c r="F79" s="33"/>
      <c r="G79" s="29"/>
    </row>
    <row r="80" spans="2:7" ht="15.75" thickBot="1" x14ac:dyDescent="0.3">
      <c r="B80" s="46"/>
      <c r="C80" s="33"/>
      <c r="D80" s="33"/>
      <c r="E80" s="33"/>
      <c r="F80" s="33"/>
      <c r="G80" s="29"/>
    </row>
    <row r="81" spans="2:7" x14ac:dyDescent="0.25">
      <c r="B81" s="58" t="s">
        <v>42</v>
      </c>
      <c r="C81" s="59"/>
      <c r="D81" s="59"/>
      <c r="E81" s="59"/>
      <c r="F81" s="60"/>
      <c r="G81" s="29"/>
    </row>
    <row r="82" spans="2:7" x14ac:dyDescent="0.25">
      <c r="B82" s="61" t="s">
        <v>43</v>
      </c>
      <c r="C82" s="31"/>
      <c r="D82" s="31"/>
      <c r="E82" s="31"/>
      <c r="F82" s="62"/>
      <c r="G82" s="29"/>
    </row>
    <row r="83" spans="2:7" x14ac:dyDescent="0.25">
      <c r="B83" s="61" t="s">
        <v>44</v>
      </c>
      <c r="C83" s="31"/>
      <c r="D83" s="31"/>
      <c r="E83" s="31"/>
      <c r="F83" s="62"/>
      <c r="G83" s="29"/>
    </row>
    <row r="84" spans="2:7" x14ac:dyDescent="0.25">
      <c r="B84" s="61" t="s">
        <v>45</v>
      </c>
      <c r="C84" s="31"/>
      <c r="D84" s="31"/>
      <c r="E84" s="31"/>
      <c r="F84" s="62"/>
      <c r="G84" s="29"/>
    </row>
    <row r="85" spans="2:7" x14ac:dyDescent="0.25">
      <c r="B85" s="61" t="s">
        <v>46</v>
      </c>
      <c r="C85" s="31"/>
      <c r="D85" s="31"/>
      <c r="E85" s="31"/>
      <c r="F85" s="62"/>
      <c r="G85" s="29"/>
    </row>
    <row r="86" spans="2:7" x14ac:dyDescent="0.25">
      <c r="B86" s="61" t="s">
        <v>47</v>
      </c>
      <c r="C86" s="31"/>
      <c r="D86" s="31"/>
      <c r="E86" s="31"/>
      <c r="F86" s="62"/>
      <c r="G86" s="29"/>
    </row>
    <row r="87" spans="2:7" ht="15.75" thickBot="1" x14ac:dyDescent="0.3">
      <c r="B87" s="63" t="s">
        <v>48</v>
      </c>
      <c r="C87" s="64"/>
      <c r="D87" s="64"/>
      <c r="E87" s="64"/>
      <c r="F87" s="65"/>
      <c r="G87" s="29"/>
    </row>
    <row r="88" spans="2:7" x14ac:dyDescent="0.25">
      <c r="B88" s="56"/>
      <c r="C88" s="31"/>
      <c r="D88" s="31"/>
      <c r="E88" s="31"/>
      <c r="F88" s="31"/>
      <c r="G88" s="29"/>
    </row>
    <row r="89" spans="2:7" ht="15.75" thickBot="1" x14ac:dyDescent="0.3">
      <c r="B89" s="126" t="s">
        <v>49</v>
      </c>
      <c r="C89" s="127"/>
      <c r="D89" s="55"/>
      <c r="E89" s="24"/>
      <c r="F89" s="24"/>
      <c r="G89" s="29"/>
    </row>
    <row r="90" spans="2:7" x14ac:dyDescent="0.25">
      <c r="B90" s="48" t="s">
        <v>34</v>
      </c>
      <c r="C90" s="25" t="s">
        <v>50</v>
      </c>
      <c r="D90" s="49" t="s">
        <v>51</v>
      </c>
      <c r="E90" s="24"/>
      <c r="F90" s="24"/>
      <c r="G90" s="29"/>
    </row>
    <row r="91" spans="2:7" x14ac:dyDescent="0.25">
      <c r="B91" s="50" t="s">
        <v>52</v>
      </c>
      <c r="C91" s="26">
        <f>G35</f>
        <v>3780000</v>
      </c>
      <c r="D91" s="51">
        <f>(C91/C97)</f>
        <v>0.55907444604263812</v>
      </c>
      <c r="E91" s="24"/>
      <c r="F91" s="24"/>
      <c r="G91" s="29"/>
    </row>
    <row r="92" spans="2:7" x14ac:dyDescent="0.25">
      <c r="B92" s="50" t="s">
        <v>53</v>
      </c>
      <c r="C92" s="26">
        <f>G40</f>
        <v>0</v>
      </c>
      <c r="D92" s="51">
        <v>0</v>
      </c>
      <c r="E92" s="24"/>
      <c r="F92" s="24"/>
      <c r="G92" s="29"/>
    </row>
    <row r="93" spans="2:7" x14ac:dyDescent="0.25">
      <c r="B93" s="50" t="s">
        <v>54</v>
      </c>
      <c r="C93" s="26">
        <f>G45</f>
        <v>0</v>
      </c>
      <c r="D93" s="51">
        <f>(C93/C97)</f>
        <v>0</v>
      </c>
      <c r="E93" s="24"/>
      <c r="F93" s="24"/>
      <c r="G93" s="29"/>
    </row>
    <row r="94" spans="2:7" x14ac:dyDescent="0.25">
      <c r="B94" s="50" t="s">
        <v>27</v>
      </c>
      <c r="C94" s="26">
        <f>G67</f>
        <v>1759214</v>
      </c>
      <c r="D94" s="51">
        <f>(C94/C97)</f>
        <v>0.260193542994829</v>
      </c>
      <c r="E94" s="24"/>
      <c r="F94" s="24"/>
      <c r="G94" s="29"/>
    </row>
    <row r="95" spans="2:7" x14ac:dyDescent="0.25">
      <c r="B95" s="50" t="s">
        <v>55</v>
      </c>
      <c r="C95" s="26">
        <f>G72</f>
        <v>900000</v>
      </c>
      <c r="D95" s="51">
        <f>(C95/C97)</f>
        <v>0.13311296334348527</v>
      </c>
      <c r="E95" s="28"/>
      <c r="F95" s="28"/>
      <c r="G95" s="29"/>
    </row>
    <row r="96" spans="2:7" x14ac:dyDescent="0.25">
      <c r="B96" s="50" t="s">
        <v>56</v>
      </c>
      <c r="C96" s="26">
        <f>G75</f>
        <v>321960.7</v>
      </c>
      <c r="D96" s="51">
        <f>(C96/C97)</f>
        <v>4.7619047619047616E-2</v>
      </c>
      <c r="E96" s="28"/>
      <c r="F96" s="28"/>
      <c r="G96" s="29"/>
    </row>
    <row r="97" spans="2:7" ht="15.75" thickBot="1" x14ac:dyDescent="0.3">
      <c r="B97" s="52" t="s">
        <v>57</v>
      </c>
      <c r="C97" s="53">
        <f>SUM(C91:C96)</f>
        <v>6761174.7000000002</v>
      </c>
      <c r="D97" s="54">
        <f>SUM(D91:D96)</f>
        <v>1</v>
      </c>
      <c r="E97" s="28"/>
      <c r="F97" s="28"/>
      <c r="G97" s="29"/>
    </row>
    <row r="98" spans="2:7" x14ac:dyDescent="0.25">
      <c r="B98" s="46"/>
      <c r="C98" s="33"/>
      <c r="D98" s="33"/>
      <c r="E98" s="33"/>
      <c r="F98" s="33"/>
      <c r="G98" s="29"/>
    </row>
    <row r="99" spans="2:7" x14ac:dyDescent="0.25">
      <c r="B99" s="47"/>
      <c r="C99" s="33"/>
      <c r="D99" s="33"/>
      <c r="E99" s="33"/>
      <c r="F99" s="33"/>
      <c r="G99" s="29"/>
    </row>
    <row r="100" spans="2:7" ht="15.75" thickBot="1" x14ac:dyDescent="0.3">
      <c r="B100" s="67"/>
      <c r="C100" s="68" t="s">
        <v>62</v>
      </c>
      <c r="D100" s="69"/>
      <c r="E100" s="70"/>
      <c r="F100" s="27"/>
      <c r="G100" s="29"/>
    </row>
    <row r="101" spans="2:7" x14ac:dyDescent="0.25">
      <c r="B101" s="71" t="s">
        <v>59</v>
      </c>
      <c r="C101" s="122">
        <v>8500</v>
      </c>
      <c r="D101" s="122">
        <v>9000</v>
      </c>
      <c r="E101" s="123">
        <v>9500</v>
      </c>
      <c r="F101" s="66"/>
      <c r="G101" s="30"/>
    </row>
    <row r="102" spans="2:7" ht="15.75" thickBot="1" x14ac:dyDescent="0.3">
      <c r="B102" s="52" t="s">
        <v>60</v>
      </c>
      <c r="C102" s="53">
        <f>(G76/C101)</f>
        <v>795.43231764705888</v>
      </c>
      <c r="D102" s="53">
        <f>(G76/D101)</f>
        <v>751.24163333333331</v>
      </c>
      <c r="E102" s="72">
        <f>(G76/E101)</f>
        <v>711.70260000000007</v>
      </c>
      <c r="F102" s="66"/>
      <c r="G102" s="30"/>
    </row>
    <row r="103" spans="2:7" x14ac:dyDescent="0.25">
      <c r="B103" s="57" t="s">
        <v>58</v>
      </c>
      <c r="C103" s="31"/>
      <c r="D103" s="31"/>
      <c r="E103" s="31"/>
      <c r="F103" s="31"/>
      <c r="G103" s="31"/>
    </row>
  </sheetData>
  <mergeCells count="8">
    <mergeCell ref="B16:G16"/>
    <mergeCell ref="B89:C89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Cerezas</vt:lpstr>
      <vt:lpstr>Cerezas!Área_de_impresión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2023-03-10T14:41:36Z</cp:lastPrinted>
  <dcterms:created xsi:type="dcterms:W3CDTF">2020-11-27T12:49:26Z</dcterms:created>
  <dcterms:modified xsi:type="dcterms:W3CDTF">2023-03-10T14:42:56Z</dcterms:modified>
</cp:coreProperties>
</file>