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CEREZAS" sheetId="11" r:id="rId1"/>
  </sheets>
  <definedNames>
    <definedName name="_xlnm.Print_Area" localSheetId="0">CEREZAS!$A$1:$G$102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1" l="1"/>
  <c r="G47" i="11" l="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46" i="11"/>
  <c r="G68" i="11" l="1"/>
  <c r="G40" i="11" l="1"/>
  <c r="G30" i="11"/>
  <c r="G29" i="11"/>
  <c r="G28" i="11"/>
  <c r="G27" i="11"/>
  <c r="G26" i="11"/>
  <c r="G25" i="11"/>
  <c r="G24" i="11"/>
  <c r="G23" i="11"/>
  <c r="G22" i="11"/>
  <c r="G21" i="11"/>
  <c r="G12" i="11"/>
  <c r="G31" i="11" l="1"/>
  <c r="G64" i="11" l="1"/>
  <c r="C91" i="11" s="1"/>
  <c r="C89" i="11"/>
  <c r="G74" i="11"/>
  <c r="G69" i="11"/>
  <c r="C92" i="11" s="1"/>
  <c r="G41" i="11" l="1"/>
  <c r="C88" i="11"/>
  <c r="C90" i="11" l="1"/>
  <c r="G71" i="11"/>
  <c r="G72" i="11" s="1"/>
  <c r="C93" i="11" s="1"/>
  <c r="C94" i="11" l="1"/>
  <c r="D91" i="11" s="1"/>
  <c r="G73" i="11"/>
  <c r="G75" i="11" s="1"/>
  <c r="D93" i="11" l="1"/>
  <c r="D89" i="11"/>
  <c r="D90" i="11"/>
  <c r="D88" i="11"/>
  <c r="D92" i="11"/>
  <c r="C99" i="11"/>
  <c r="E99" i="11"/>
  <c r="D99" i="11"/>
  <c r="D94" i="11" l="1"/>
</calcChain>
</file>

<file path=xl/sharedStrings.xml><?xml version="1.0" encoding="utf-8"?>
<sst xmlns="http://schemas.openxmlformats.org/spreadsheetml/2006/main" count="176" uniqueCount="126">
  <si>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</si>
  <si>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</si>
  <si>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</si>
  <si>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</si>
  <si>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</si>
  <si>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</si>
  <si>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</si>
  <si>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</si>
  <si>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</si>
  <si>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</si>
  <si>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</si>
  <si>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</si>
  <si>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</si>
  <si>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</si>
  <si>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</si>
  <si>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</si>
  <si>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</si>
  <si>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</si>
  <si>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</si>
  <si>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</si>
  <si>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</si>
  <si>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</si>
  <si>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</si>
  <si>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</si>
  <si>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</si>
  <si>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</si>
  <si>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</si>
  <si>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</si>
  <si>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</si>
  <si>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</si>
  <si>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</si>
  <si>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</si>
  <si>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</si>
  <si>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</si>
  <si>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</si>
  <si>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</si>
  <si>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</si>
  <si>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</si>
  <si>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</si>
  <si>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</si>
  <si>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</si>
  <si>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</si>
  <si>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</si>
  <si>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</si>
  <si>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</si>
  <si>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</si>
  <si>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</si>
  <si>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</si>
  <si>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</si>
  <si>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</si>
  <si>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</si>
  <si>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</si>
  <si>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</si>
  <si>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</si>
  <si>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</si>
  <si>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</si>
  <si>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</si>
  <si>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</si>
  <si>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Septiembre</t>
  </si>
  <si>
    <t>Octubre</t>
  </si>
  <si>
    <t>FUNGICIDA</t>
  </si>
  <si>
    <t>MERCADO LOCAL</t>
  </si>
  <si>
    <t>Agosto</t>
  </si>
  <si>
    <t>FERTILIZANTES</t>
  </si>
  <si>
    <t>Octubre-Marzo</t>
  </si>
  <si>
    <t>Riegos</t>
  </si>
  <si>
    <t>Enero-Febrero</t>
  </si>
  <si>
    <t>HERBICIDA</t>
  </si>
  <si>
    <t>INSECTICIDA</t>
  </si>
  <si>
    <t>Troya</t>
  </si>
  <si>
    <t>Lapins</t>
  </si>
  <si>
    <t>MEDIO</t>
  </si>
  <si>
    <t>DIC-ENERO</t>
  </si>
  <si>
    <t>SEQUÍA-HELADAS</t>
  </si>
  <si>
    <t>Poda de luz</t>
  </si>
  <si>
    <t>Control de malezas</t>
  </si>
  <si>
    <t>Agosto-Noviembre</t>
  </si>
  <si>
    <t>Control cáncer bacterial</t>
  </si>
  <si>
    <t>Abril-Mayo-Agosto</t>
  </si>
  <si>
    <t>Manejo invernal insectos</t>
  </si>
  <si>
    <t>Manejo de floración</t>
  </si>
  <si>
    <t>Septiembre-Octubre</t>
  </si>
  <si>
    <t>Fertilización</t>
  </si>
  <si>
    <t>Julio-Octubre-Enero</t>
  </si>
  <si>
    <t>Control de caliroa cerasi (chape)</t>
  </si>
  <si>
    <t>Diciembre-Febrero</t>
  </si>
  <si>
    <t>Temporada</t>
  </si>
  <si>
    <t>Fumigaciones</t>
  </si>
  <si>
    <t>unidad</t>
  </si>
  <si>
    <t>Cosecha</t>
  </si>
  <si>
    <t>Rastrajes</t>
  </si>
  <si>
    <t>Fosfato dimónico</t>
  </si>
  <si>
    <t>Junio-Agosto</t>
  </si>
  <si>
    <t>Nitrato de calcio</t>
  </si>
  <si>
    <t>Septiembre-Noviembre</t>
  </si>
  <si>
    <t>Vitramag</t>
  </si>
  <si>
    <t>agosto-septiembre</t>
  </si>
  <si>
    <t>Fertiyeso</t>
  </si>
  <si>
    <t>Junio- Agosto</t>
  </si>
  <si>
    <t>lt</t>
  </si>
  <si>
    <t>Terrasorb foliar</t>
  </si>
  <si>
    <t>octubre-noviembre</t>
  </si>
  <si>
    <t>Defender boro</t>
  </si>
  <si>
    <t>Defender zinc</t>
  </si>
  <si>
    <t>Caldo Bordeles (economico)</t>
  </si>
  <si>
    <t>Mayo-Junio-Agosto</t>
  </si>
  <si>
    <t>Streptoplus</t>
  </si>
  <si>
    <t>Comet</t>
  </si>
  <si>
    <t>Glifosato</t>
  </si>
  <si>
    <t>Carbaryl</t>
  </si>
  <si>
    <t>Noviembre-Enero</t>
  </si>
  <si>
    <t>Aceite miscible</t>
  </si>
  <si>
    <t>Nacillus</t>
  </si>
  <si>
    <t>KG</t>
  </si>
  <si>
    <t>RENDIMIENTO : KG/HA)</t>
  </si>
  <si>
    <t>PRECIO ESPERADO ($/kg)</t>
  </si>
  <si>
    <t>cajones</t>
  </si>
  <si>
    <t>dic</t>
  </si>
  <si>
    <t>Rendimiento (kg/hà)</t>
  </si>
  <si>
    <t>ESCENARIOS COSTO UNITARIO  ($/kg)</t>
  </si>
  <si>
    <t>Costo unitario ($/kg) (*)</t>
  </si>
  <si>
    <t>CEREZOS 8 año</t>
  </si>
  <si>
    <t>HM</t>
  </si>
  <si>
    <t>Los Angeles, Nacimiento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</si>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</sst>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0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6" fillId="3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7" fillId="9" borderId="2" xfId="0" applyFont="1" applyFill="1" applyBorder="1" applyAlignment="1">
      <alignment horizont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left"/>
    </xf>
    <xf numFmtId="0" fontId="8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3" fontId="2" fillId="0" borderId="2" xfId="1" applyNumberFormat="1" applyFont="1" applyBorder="1" applyAlignment="1">
      <alignment horizontal="right"/>
    </xf>
    <xf numFmtId="3" fontId="8" fillId="0" borderId="2" xfId="1" applyNumberFormat="1" applyFont="1" applyBorder="1" applyAlignment="1">
      <alignment horizontal="right" vertical="center"/>
    </xf>
    <xf numFmtId="0" fontId="10" fillId="9" borderId="2" xfId="0" applyFont="1" applyFill="1" applyBorder="1" applyAlignment="1">
      <alignment horizontal="left"/>
    </xf>
    <xf numFmtId="0" fontId="7" fillId="9" borderId="2" xfId="0" applyFont="1" applyFill="1" applyBorder="1" applyAlignment="1">
      <alignment wrapText="1"/>
    </xf>
    <xf numFmtId="0" fontId="7" fillId="9" borderId="2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right" vertical="center" wrapText="1"/>
    </xf>
    <xf numFmtId="0" fontId="8" fillId="9" borderId="2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/>
    </xf>
    <xf numFmtId="3" fontId="8" fillId="9" borderId="2" xfId="0" applyNumberFormat="1" applyFont="1" applyFill="1" applyBorder="1" applyAlignment="1">
      <alignment horizontal="right"/>
    </xf>
    <xf numFmtId="166" fontId="8" fillId="9" borderId="2" xfId="0" applyNumberFormat="1" applyFont="1" applyFill="1" applyBorder="1" applyAlignment="1">
      <alignment horizontal="right" vertical="center"/>
    </xf>
    <xf numFmtId="0" fontId="11" fillId="9" borderId="2" xfId="0" applyFont="1" applyFill="1" applyBorder="1" applyAlignment="1">
      <alignment horizontal="left"/>
    </xf>
    <xf numFmtId="0" fontId="8" fillId="9" borderId="2" xfId="0" applyFont="1" applyFill="1" applyBorder="1"/>
    <xf numFmtId="0" fontId="2" fillId="2" borderId="1" xfId="0" applyFont="1" applyFill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8" borderId="2" xfId="0" applyFont="1" applyFill="1" applyBorder="1" applyAlignment="1"/>
    <xf numFmtId="0" fontId="2" fillId="6" borderId="1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2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5" fillId="8" borderId="2" xfId="0" applyNumberFormat="1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 wrapText="1"/>
    </xf>
    <xf numFmtId="0" fontId="7" fillId="9" borderId="2" xfId="0" applyFont="1" applyFill="1" applyBorder="1" applyAlignment="1">
      <alignment horizontal="right" vertical="center"/>
    </xf>
    <xf numFmtId="3" fontId="7" fillId="9" borderId="2" xfId="0" applyNumberFormat="1" applyFont="1" applyFill="1" applyBorder="1" applyAlignment="1">
      <alignment horizontal="right" vertical="center"/>
    </xf>
    <xf numFmtId="17" fontId="7" fillId="9" borderId="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12" fillId="0" borderId="2" xfId="0" applyFont="1" applyBorder="1" applyAlignment="1">
      <alignment horizontal="right" vertical="center"/>
    </xf>
    <xf numFmtId="0" fontId="7" fillId="9" borderId="2" xfId="0" applyFont="1" applyFill="1" applyBorder="1" applyAlignment="1">
      <alignment horizontal="right" wrapText="1"/>
    </xf>
    <xf numFmtId="0" fontId="8" fillId="9" borderId="2" xfId="0" applyFont="1" applyFill="1" applyBorder="1" applyAlignment="1">
      <alignment horizontal="right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10" borderId="1" xfId="0" applyNumberFormat="1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0" fontId="8" fillId="9" borderId="2" xfId="0" applyFont="1" applyFill="1" applyBorder="1" applyAlignment="1">
      <alignment horizontal="center" wrapText="1"/>
    </xf>
    <xf numFmtId="17" fontId="7" fillId="0" borderId="2" xfId="0" applyNumberFormat="1" applyFont="1" applyBorder="1" applyAlignment="1">
      <alignment horizont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3" fontId="7" fillId="0" borderId="2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476250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476250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723900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553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100"/>
  <sheetViews>
    <sheetView tabSelected="1" workbookViewId="0">
      <selection sqref="A1:G102"/>
    </sheetView>
  </sheetViews>
  <sheetFormatPr baseColWidth="10" defaultColWidth="10.85546875" defaultRowHeight="11.25" customHeight="1"/>
  <cols>
    <col min="1" max="1" width="4.42578125" style="9" customWidth="1"/>
    <col min="2" max="2" width="26.28515625" style="9" customWidth="1"/>
    <col min="3" max="3" width="18.7109375" style="9" customWidth="1"/>
    <col min="4" max="4" width="9.42578125" style="9" customWidth="1"/>
    <col min="5" max="5" width="14.42578125" style="9" customWidth="1"/>
    <col min="6" max="6" width="14" style="9" customWidth="1"/>
    <col min="7" max="7" width="15.140625" style="9" customWidth="1"/>
    <col min="8" max="225" width="10.85546875" style="9" customWidth="1"/>
    <col min="226" max="16384" width="10.85546875" style="10"/>
  </cols>
  <sheetData>
    <row r="1" spans="1:7" ht="15" customHeight="1">
      <c r="A1" s="8"/>
      <c r="B1" s="8"/>
      <c r="C1" s="8"/>
      <c r="D1" s="8"/>
      <c r="E1" s="8"/>
      <c r="F1" s="8"/>
      <c r="G1" s="8"/>
    </row>
    <row r="2" spans="1:7" ht="15" customHeight="1">
      <c r="A2" s="8"/>
      <c r="B2" s="8"/>
      <c r="C2" s="8"/>
      <c r="D2" s="8"/>
      <c r="E2" s="8"/>
      <c r="F2" s="8"/>
      <c r="G2" s="8"/>
    </row>
    <row r="3" spans="1:7" ht="15" customHeight="1">
      <c r="A3" s="8"/>
      <c r="B3" s="8"/>
      <c r="C3" s="8"/>
      <c r="D3" s="8"/>
      <c r="E3" s="8"/>
      <c r="F3" s="8"/>
      <c r="G3" s="8"/>
    </row>
    <row r="4" spans="1:7" ht="15" customHeight="1">
      <c r="A4" s="8"/>
      <c r="B4" s="8"/>
      <c r="C4" s="8"/>
      <c r="D4" s="8"/>
      <c r="E4" s="8"/>
      <c r="F4" s="8"/>
      <c r="G4" s="8"/>
    </row>
    <row r="5" spans="1:7" ht="15" customHeight="1">
      <c r="A5" s="8"/>
      <c r="B5" s="8"/>
      <c r="C5" s="8"/>
      <c r="D5" s="8"/>
      <c r="E5" s="8"/>
      <c r="F5" s="8"/>
      <c r="G5" s="8"/>
    </row>
    <row r="6" spans="1:7" ht="15" customHeight="1">
      <c r="A6" s="8"/>
      <c r="B6" s="8"/>
      <c r="C6" s="8"/>
      <c r="D6" s="8"/>
      <c r="E6" s="8"/>
      <c r="F6" s="8"/>
      <c r="G6" s="8"/>
    </row>
    <row r="7" spans="1:7" ht="15" customHeight="1">
      <c r="A7" s="8"/>
      <c r="B7" s="8"/>
      <c r="C7" s="8"/>
      <c r="D7" s="8"/>
      <c r="E7" s="8"/>
      <c r="F7" s="8"/>
      <c r="G7" s="8"/>
    </row>
    <row r="8" spans="1:7" ht="15" customHeight="1">
      <c r="A8" s="8"/>
      <c r="B8" s="8"/>
      <c r="C8" s="8"/>
      <c r="D8" s="8"/>
      <c r="E8" s="8"/>
      <c r="F8" s="8"/>
      <c r="G8" s="8"/>
    </row>
    <row r="9" spans="1:7" ht="12" customHeight="1">
      <c r="A9" s="8"/>
      <c r="B9" s="11" t="s">
        <v>0</v>
      </c>
      <c r="C9" s="38" t="s">
        <v>121</v>
      </c>
      <c r="D9" s="8"/>
      <c r="E9" s="102" t="s">
        <v>114</v>
      </c>
      <c r="F9" s="103"/>
      <c r="G9" s="82">
        <v>9000</v>
      </c>
    </row>
    <row r="10" spans="1:7" ht="12.75">
      <c r="A10" s="8"/>
      <c r="B10" s="80" t="s">
        <v>1</v>
      </c>
      <c r="C10" s="96" t="s">
        <v>70</v>
      </c>
      <c r="D10" s="8"/>
      <c r="E10" s="104" t="s">
        <v>2</v>
      </c>
      <c r="F10" s="105"/>
      <c r="G10" s="83">
        <v>44958</v>
      </c>
    </row>
    <row r="11" spans="1:7" ht="18" customHeight="1">
      <c r="A11" s="8"/>
      <c r="B11" s="80" t="s">
        <v>3</v>
      </c>
      <c r="C11" s="25" t="s">
        <v>71</v>
      </c>
      <c r="D11" s="8"/>
      <c r="E11" s="104" t="s">
        <v>115</v>
      </c>
      <c r="F11" s="105"/>
      <c r="G11" s="82">
        <v>1200</v>
      </c>
    </row>
    <row r="12" spans="1:7" ht="11.25" customHeight="1">
      <c r="A12" s="8"/>
      <c r="B12" s="80" t="s">
        <v>4</v>
      </c>
      <c r="C12" s="25" t="s">
        <v>56</v>
      </c>
      <c r="D12" s="8"/>
      <c r="E12" s="5" t="s">
        <v>5</v>
      </c>
      <c r="F12" s="6"/>
      <c r="G12" s="82">
        <f>G9*G11</f>
        <v>10800000</v>
      </c>
    </row>
    <row r="13" spans="1:7" ht="11.25" customHeight="1">
      <c r="A13" s="8"/>
      <c r="B13" s="80" t="s">
        <v>6</v>
      </c>
      <c r="C13" s="25" t="s">
        <v>57</v>
      </c>
      <c r="D13" s="8"/>
      <c r="E13" s="104" t="s">
        <v>7</v>
      </c>
      <c r="F13" s="105"/>
      <c r="G13" s="81" t="s">
        <v>61</v>
      </c>
    </row>
    <row r="14" spans="1:7" ht="13.5" customHeight="1">
      <c r="A14" s="8"/>
      <c r="B14" s="80" t="s">
        <v>8</v>
      </c>
      <c r="C14" s="25" t="s">
        <v>123</v>
      </c>
      <c r="D14" s="8"/>
      <c r="E14" s="104" t="s">
        <v>9</v>
      </c>
      <c r="F14" s="105"/>
      <c r="G14" s="83" t="s">
        <v>72</v>
      </c>
    </row>
    <row r="15" spans="1:7" ht="12.75">
      <c r="A15" s="8"/>
      <c r="B15" s="80" t="s">
        <v>10</v>
      </c>
      <c r="C15" s="97">
        <v>44927</v>
      </c>
      <c r="D15" s="8"/>
      <c r="E15" s="106" t="s">
        <v>11</v>
      </c>
      <c r="F15" s="107"/>
      <c r="G15" s="84" t="s">
        <v>73</v>
      </c>
    </row>
    <row r="16" spans="1:7" ht="12" customHeight="1">
      <c r="A16" s="8"/>
      <c r="B16" s="14"/>
      <c r="C16" s="15"/>
      <c r="D16" s="8"/>
      <c r="E16" s="8"/>
      <c r="F16" s="8"/>
      <c r="G16" s="16"/>
    </row>
    <row r="17" spans="1:7" ht="12" customHeight="1">
      <c r="A17" s="8"/>
      <c r="B17" s="100" t="s">
        <v>12</v>
      </c>
      <c r="C17" s="101"/>
      <c r="D17" s="101"/>
      <c r="E17" s="101"/>
      <c r="F17" s="101"/>
      <c r="G17" s="101"/>
    </row>
    <row r="18" spans="1:7" ht="12" customHeight="1">
      <c r="A18" s="8"/>
      <c r="B18" s="8"/>
      <c r="C18" s="17"/>
      <c r="D18" s="17"/>
      <c r="E18" s="17"/>
      <c r="F18" s="8"/>
      <c r="G18" s="8"/>
    </row>
    <row r="19" spans="1:7" ht="12" customHeight="1">
      <c r="A19" s="8"/>
      <c r="B19" s="18" t="s">
        <v>13</v>
      </c>
      <c r="C19" s="19"/>
      <c r="D19" s="19"/>
      <c r="E19" s="19"/>
      <c r="F19" s="19"/>
      <c r="G19" s="19"/>
    </row>
    <row r="20" spans="1:7" ht="12.75">
      <c r="A20" s="8"/>
      <c r="B20" s="85" t="s">
        <v>14</v>
      </c>
      <c r="C20" s="85" t="s">
        <v>15</v>
      </c>
      <c r="D20" s="85" t="s">
        <v>16</v>
      </c>
      <c r="E20" s="85" t="s">
        <v>17</v>
      </c>
      <c r="F20" s="85" t="s">
        <v>18</v>
      </c>
      <c r="G20" s="85" t="s">
        <v>19</v>
      </c>
    </row>
    <row r="21" spans="1:7" ht="12.75">
      <c r="A21" s="8"/>
      <c r="B21" s="20" t="s">
        <v>74</v>
      </c>
      <c r="C21" s="13" t="s">
        <v>20</v>
      </c>
      <c r="D21" s="21">
        <v>7</v>
      </c>
      <c r="E21" s="21" t="s">
        <v>66</v>
      </c>
      <c r="F21" s="22">
        <v>25000</v>
      </c>
      <c r="G21" s="23">
        <f>D21*F21</f>
        <v>175000</v>
      </c>
    </row>
    <row r="22" spans="1:7" ht="12.75">
      <c r="A22" s="8"/>
      <c r="B22" s="24" t="s">
        <v>75</v>
      </c>
      <c r="C22" s="13" t="s">
        <v>20</v>
      </c>
      <c r="D22" s="21">
        <v>4</v>
      </c>
      <c r="E22" s="21" t="s">
        <v>76</v>
      </c>
      <c r="F22" s="22">
        <v>25000</v>
      </c>
      <c r="G22" s="23">
        <f t="shared" ref="G22:G30" si="0">D22*F22</f>
        <v>100000</v>
      </c>
    </row>
    <row r="23" spans="1:7" ht="12.75" customHeight="1">
      <c r="A23" s="8"/>
      <c r="B23" s="24" t="s">
        <v>77</v>
      </c>
      <c r="C23" s="13" t="s">
        <v>20</v>
      </c>
      <c r="D23" s="21">
        <v>6</v>
      </c>
      <c r="E23" s="21" t="s">
        <v>78</v>
      </c>
      <c r="F23" s="22">
        <v>25000</v>
      </c>
      <c r="G23" s="23">
        <f t="shared" si="0"/>
        <v>150000</v>
      </c>
    </row>
    <row r="24" spans="1:7" ht="12.75">
      <c r="A24" s="8"/>
      <c r="B24" s="24" t="s">
        <v>79</v>
      </c>
      <c r="C24" s="13" t="s">
        <v>20</v>
      </c>
      <c r="D24" s="21">
        <v>2</v>
      </c>
      <c r="E24" s="21" t="s">
        <v>62</v>
      </c>
      <c r="F24" s="22">
        <v>25000</v>
      </c>
      <c r="G24" s="23">
        <f t="shared" si="0"/>
        <v>50000</v>
      </c>
    </row>
    <row r="25" spans="1:7" ht="12.75" customHeight="1">
      <c r="A25" s="8"/>
      <c r="B25" s="24" t="s">
        <v>80</v>
      </c>
      <c r="C25" s="13" t="s">
        <v>20</v>
      </c>
      <c r="D25" s="21">
        <v>2</v>
      </c>
      <c r="E25" s="21" t="s">
        <v>81</v>
      </c>
      <c r="F25" s="22">
        <v>25000</v>
      </c>
      <c r="G25" s="23">
        <f t="shared" si="0"/>
        <v>50000</v>
      </c>
    </row>
    <row r="26" spans="1:7" ht="12.75" customHeight="1">
      <c r="A26" s="8"/>
      <c r="B26" s="24" t="s">
        <v>82</v>
      </c>
      <c r="C26" s="13" t="s">
        <v>20</v>
      </c>
      <c r="D26" s="21">
        <v>5</v>
      </c>
      <c r="E26" s="21" t="s">
        <v>83</v>
      </c>
      <c r="F26" s="22">
        <v>25000</v>
      </c>
      <c r="G26" s="23">
        <f t="shared" si="0"/>
        <v>125000</v>
      </c>
    </row>
    <row r="27" spans="1:7" ht="12" customHeight="1">
      <c r="A27" s="8"/>
      <c r="B27" s="24" t="s">
        <v>84</v>
      </c>
      <c r="C27" s="13" t="s">
        <v>20</v>
      </c>
      <c r="D27" s="21">
        <v>4</v>
      </c>
      <c r="E27" s="25" t="s">
        <v>85</v>
      </c>
      <c r="F27" s="22">
        <v>25000</v>
      </c>
      <c r="G27" s="23">
        <f t="shared" si="0"/>
        <v>100000</v>
      </c>
    </row>
    <row r="28" spans="1:7" ht="12" customHeight="1">
      <c r="A28" s="8"/>
      <c r="B28" s="24" t="s">
        <v>65</v>
      </c>
      <c r="C28" s="13" t="s">
        <v>20</v>
      </c>
      <c r="D28" s="21">
        <v>5</v>
      </c>
      <c r="E28" s="21" t="s">
        <v>86</v>
      </c>
      <c r="F28" s="22">
        <v>25000</v>
      </c>
      <c r="G28" s="23">
        <f t="shared" si="0"/>
        <v>125000</v>
      </c>
    </row>
    <row r="29" spans="1:7" ht="12.75">
      <c r="A29" s="8"/>
      <c r="B29" s="20" t="s">
        <v>87</v>
      </c>
      <c r="C29" s="13" t="s">
        <v>88</v>
      </c>
      <c r="D29" s="21">
        <v>4</v>
      </c>
      <c r="E29" s="21" t="s">
        <v>86</v>
      </c>
      <c r="F29" s="22">
        <v>25000</v>
      </c>
      <c r="G29" s="23">
        <f t="shared" si="0"/>
        <v>100000</v>
      </c>
    </row>
    <row r="30" spans="1:7" ht="12" customHeight="1">
      <c r="A30" s="8"/>
      <c r="B30" s="24" t="s">
        <v>89</v>
      </c>
      <c r="C30" s="13" t="s">
        <v>30</v>
      </c>
      <c r="D30" s="108">
        <v>9000</v>
      </c>
      <c r="E30" s="21" t="s">
        <v>86</v>
      </c>
      <c r="F30" s="22">
        <v>450</v>
      </c>
      <c r="G30" s="23">
        <f t="shared" si="0"/>
        <v>4050000</v>
      </c>
    </row>
    <row r="31" spans="1:7" ht="12.75" customHeight="1">
      <c r="A31" s="8"/>
      <c r="B31" s="1" t="s">
        <v>21</v>
      </c>
      <c r="C31" s="2"/>
      <c r="D31" s="2"/>
      <c r="E31" s="2"/>
      <c r="F31" s="3"/>
      <c r="G31" s="4">
        <f>SUM(G21:G30)</f>
        <v>5025000</v>
      </c>
    </row>
    <row r="32" spans="1:7" ht="12.75" customHeight="1">
      <c r="A32" s="8"/>
      <c r="B32" s="8"/>
      <c r="C32" s="8"/>
      <c r="D32" s="8"/>
      <c r="E32" s="8"/>
      <c r="F32" s="26"/>
      <c r="G32" s="26"/>
    </row>
    <row r="33" spans="1:7" ht="12.75" customHeight="1">
      <c r="A33" s="8"/>
      <c r="B33" s="18" t="s">
        <v>22</v>
      </c>
      <c r="C33" s="27"/>
      <c r="D33" s="27"/>
      <c r="E33" s="27"/>
      <c r="F33" s="19"/>
      <c r="G33" s="19"/>
    </row>
    <row r="34" spans="1:7" ht="12.75">
      <c r="A34" s="8"/>
      <c r="B34" s="86" t="s">
        <v>14</v>
      </c>
      <c r="C34" s="85" t="s">
        <v>15</v>
      </c>
      <c r="D34" s="85" t="s">
        <v>16</v>
      </c>
      <c r="E34" s="86" t="s">
        <v>17</v>
      </c>
      <c r="F34" s="85" t="s">
        <v>18</v>
      </c>
      <c r="G34" s="86" t="s">
        <v>19</v>
      </c>
    </row>
    <row r="35" spans="1:7" ht="12.75" customHeight="1">
      <c r="A35" s="8"/>
      <c r="B35" s="28"/>
      <c r="C35" s="13"/>
      <c r="D35" s="84">
        <v>0</v>
      </c>
      <c r="E35" s="13"/>
      <c r="F35" s="29">
        <v>0</v>
      </c>
      <c r="G35" s="30">
        <v>0</v>
      </c>
    </row>
    <row r="36" spans="1:7" ht="12.75">
      <c r="A36" s="8"/>
      <c r="B36" s="1" t="s">
        <v>23</v>
      </c>
      <c r="C36" s="2"/>
      <c r="D36" s="2"/>
      <c r="E36" s="2"/>
      <c r="F36" s="3"/>
      <c r="G36" s="4">
        <f>G35</f>
        <v>0</v>
      </c>
    </row>
    <row r="37" spans="1:7" ht="11.25" customHeight="1">
      <c r="A37" s="8"/>
      <c r="B37" s="8"/>
      <c r="C37" s="8"/>
      <c r="D37" s="8"/>
      <c r="E37" s="8"/>
      <c r="F37" s="26"/>
      <c r="G37" s="26"/>
    </row>
    <row r="38" spans="1:7" ht="12.75">
      <c r="A38" s="8"/>
      <c r="B38" s="18" t="s">
        <v>24</v>
      </c>
      <c r="C38" s="27"/>
      <c r="D38" s="27"/>
      <c r="E38" s="27"/>
      <c r="F38" s="19"/>
      <c r="G38" s="19"/>
    </row>
    <row r="39" spans="1:7" ht="12.75">
      <c r="A39" s="8"/>
      <c r="B39" s="86" t="s">
        <v>14</v>
      </c>
      <c r="C39" s="86" t="s">
        <v>15</v>
      </c>
      <c r="D39" s="86" t="s">
        <v>16</v>
      </c>
      <c r="E39" s="86" t="s">
        <v>17</v>
      </c>
      <c r="F39" s="85" t="s">
        <v>18</v>
      </c>
      <c r="G39" s="86" t="s">
        <v>19</v>
      </c>
    </row>
    <row r="40" spans="1:7" ht="12.75" customHeight="1">
      <c r="A40" s="8"/>
      <c r="B40" s="31" t="s">
        <v>90</v>
      </c>
      <c r="C40" s="32" t="s">
        <v>122</v>
      </c>
      <c r="D40" s="87">
        <v>2</v>
      </c>
      <c r="E40" s="33" t="s">
        <v>58</v>
      </c>
      <c r="F40" s="34">
        <v>30000</v>
      </c>
      <c r="G40" s="35">
        <f>D40*F40*1.19</f>
        <v>71400</v>
      </c>
    </row>
    <row r="41" spans="1:7" ht="12.75" customHeight="1">
      <c r="A41" s="8"/>
      <c r="B41" s="1" t="s">
        <v>25</v>
      </c>
      <c r="C41" s="2"/>
      <c r="D41" s="2"/>
      <c r="E41" s="2"/>
      <c r="F41" s="3"/>
      <c r="G41" s="4">
        <f>SUM(G40:G40)</f>
        <v>71400</v>
      </c>
    </row>
    <row r="42" spans="1:7" ht="13.5" customHeight="1">
      <c r="A42" s="8"/>
      <c r="B42" s="8"/>
      <c r="C42" s="8"/>
      <c r="D42" s="8"/>
      <c r="E42" s="8"/>
      <c r="F42" s="26"/>
      <c r="G42" s="26"/>
    </row>
    <row r="43" spans="1:7" ht="12" customHeight="1">
      <c r="A43" s="8"/>
      <c r="B43" s="18" t="s">
        <v>26</v>
      </c>
      <c r="C43" s="27"/>
      <c r="D43" s="27"/>
      <c r="E43" s="27"/>
      <c r="F43" s="19"/>
      <c r="G43" s="19"/>
    </row>
    <row r="44" spans="1:7" ht="12" customHeight="1">
      <c r="A44" s="8"/>
      <c r="B44" s="85" t="s">
        <v>27</v>
      </c>
      <c r="C44" s="85" t="s">
        <v>28</v>
      </c>
      <c r="D44" s="85" t="s">
        <v>29</v>
      </c>
      <c r="E44" s="85" t="s">
        <v>17</v>
      </c>
      <c r="F44" s="85" t="s">
        <v>18</v>
      </c>
      <c r="G44" s="85" t="s">
        <v>19</v>
      </c>
    </row>
    <row r="45" spans="1:7" ht="12.75">
      <c r="A45" s="8"/>
      <c r="B45" s="36" t="s">
        <v>63</v>
      </c>
      <c r="C45" s="12"/>
      <c r="D45" s="89"/>
      <c r="E45" s="37"/>
      <c r="F45" s="38"/>
      <c r="G45" s="39"/>
    </row>
    <row r="46" spans="1:7" ht="12.75" customHeight="1">
      <c r="A46" s="8"/>
      <c r="B46" s="40" t="s">
        <v>91</v>
      </c>
      <c r="C46" s="41" t="s">
        <v>30</v>
      </c>
      <c r="D46" s="90">
        <v>200</v>
      </c>
      <c r="E46" s="42" t="s">
        <v>92</v>
      </c>
      <c r="F46" s="43">
        <v>1000</v>
      </c>
      <c r="G46" s="44">
        <f>D46*F46</f>
        <v>200000</v>
      </c>
    </row>
    <row r="47" spans="1:7" ht="12.75">
      <c r="A47" s="8"/>
      <c r="B47" s="40" t="s">
        <v>93</v>
      </c>
      <c r="C47" s="41" t="s">
        <v>30</v>
      </c>
      <c r="D47" s="90">
        <v>350</v>
      </c>
      <c r="E47" s="42" t="s">
        <v>94</v>
      </c>
      <c r="F47" s="43">
        <v>1200</v>
      </c>
      <c r="G47" s="44">
        <f t="shared" ref="G47:G63" si="1">D47*F47</f>
        <v>420000</v>
      </c>
    </row>
    <row r="48" spans="1:7" ht="13.5" customHeight="1">
      <c r="A48" s="8"/>
      <c r="B48" s="40" t="s">
        <v>95</v>
      </c>
      <c r="C48" s="41" t="s">
        <v>30</v>
      </c>
      <c r="D48" s="90">
        <v>200</v>
      </c>
      <c r="E48" s="42" t="s">
        <v>96</v>
      </c>
      <c r="F48" s="43">
        <v>1000</v>
      </c>
      <c r="G48" s="44">
        <f t="shared" si="1"/>
        <v>200000</v>
      </c>
    </row>
    <row r="49" spans="1:7" ht="12" customHeight="1">
      <c r="A49" s="8"/>
      <c r="B49" s="40" t="s">
        <v>97</v>
      </c>
      <c r="C49" s="41" t="s">
        <v>30</v>
      </c>
      <c r="D49" s="90">
        <v>1250</v>
      </c>
      <c r="E49" s="42" t="s">
        <v>98</v>
      </c>
      <c r="F49" s="43">
        <v>400</v>
      </c>
      <c r="G49" s="44">
        <f t="shared" si="1"/>
        <v>500000</v>
      </c>
    </row>
    <row r="50" spans="1:7" ht="12" customHeight="1">
      <c r="A50" s="8"/>
      <c r="B50" s="40" t="s">
        <v>100</v>
      </c>
      <c r="C50" s="41" t="s">
        <v>99</v>
      </c>
      <c r="D50" s="90">
        <v>5</v>
      </c>
      <c r="E50" s="42" t="s">
        <v>101</v>
      </c>
      <c r="F50" s="43">
        <v>11000</v>
      </c>
      <c r="G50" s="44">
        <f t="shared" si="1"/>
        <v>55000</v>
      </c>
    </row>
    <row r="51" spans="1:7" ht="12" customHeight="1">
      <c r="A51" s="8"/>
      <c r="B51" s="40" t="s">
        <v>102</v>
      </c>
      <c r="C51" s="41" t="s">
        <v>99</v>
      </c>
      <c r="D51" s="90">
        <v>2</v>
      </c>
      <c r="E51" s="42" t="s">
        <v>64</v>
      </c>
      <c r="F51" s="43">
        <v>12000</v>
      </c>
      <c r="G51" s="44">
        <f t="shared" si="1"/>
        <v>24000</v>
      </c>
    </row>
    <row r="52" spans="1:7" ht="12" customHeight="1">
      <c r="A52" s="8"/>
      <c r="B52" s="40" t="s">
        <v>103</v>
      </c>
      <c r="C52" s="41" t="s">
        <v>99</v>
      </c>
      <c r="D52" s="90">
        <v>2</v>
      </c>
      <c r="E52" s="42" t="s">
        <v>64</v>
      </c>
      <c r="F52" s="43">
        <v>12000</v>
      </c>
      <c r="G52" s="44">
        <f t="shared" si="1"/>
        <v>24000</v>
      </c>
    </row>
    <row r="53" spans="1:7" ht="12" customHeight="1">
      <c r="A53" s="8"/>
      <c r="B53" s="45" t="s">
        <v>60</v>
      </c>
      <c r="C53" s="41"/>
      <c r="D53" s="90"/>
      <c r="E53" s="42"/>
      <c r="F53" s="43"/>
      <c r="G53" s="44">
        <f t="shared" si="1"/>
        <v>0</v>
      </c>
    </row>
    <row r="54" spans="1:7" ht="12" customHeight="1">
      <c r="A54" s="8"/>
      <c r="B54" s="40" t="s">
        <v>104</v>
      </c>
      <c r="C54" s="41" t="s">
        <v>30</v>
      </c>
      <c r="D54" s="90">
        <v>5</v>
      </c>
      <c r="E54" s="42" t="s">
        <v>105</v>
      </c>
      <c r="F54" s="43">
        <v>11000</v>
      </c>
      <c r="G54" s="44">
        <f t="shared" si="1"/>
        <v>55000</v>
      </c>
    </row>
    <row r="55" spans="1:7" ht="12.75" customHeight="1">
      <c r="A55" s="8"/>
      <c r="B55" s="40" t="s">
        <v>106</v>
      </c>
      <c r="C55" s="41" t="s">
        <v>30</v>
      </c>
      <c r="D55" s="90">
        <v>2</v>
      </c>
      <c r="E55" s="42" t="s">
        <v>81</v>
      </c>
      <c r="F55" s="43">
        <v>60000</v>
      </c>
      <c r="G55" s="44">
        <f t="shared" si="1"/>
        <v>120000</v>
      </c>
    </row>
    <row r="56" spans="1:7" ht="12" customHeight="1">
      <c r="A56" s="8"/>
      <c r="B56" s="40" t="s">
        <v>107</v>
      </c>
      <c r="C56" s="41" t="s">
        <v>99</v>
      </c>
      <c r="D56" s="90">
        <v>1</v>
      </c>
      <c r="E56" s="42" t="s">
        <v>81</v>
      </c>
      <c r="F56" s="43">
        <v>90000</v>
      </c>
      <c r="G56" s="44">
        <f t="shared" si="1"/>
        <v>90000</v>
      </c>
    </row>
    <row r="57" spans="1:7" ht="12" customHeight="1">
      <c r="A57" s="8"/>
      <c r="B57" s="45" t="s">
        <v>67</v>
      </c>
      <c r="C57" s="41"/>
      <c r="D57" s="90"/>
      <c r="E57" s="42"/>
      <c r="F57" s="43"/>
      <c r="G57" s="44">
        <f t="shared" si="1"/>
        <v>0</v>
      </c>
    </row>
    <row r="58" spans="1:7" ht="12" customHeight="1">
      <c r="A58" s="8"/>
      <c r="B58" s="40" t="s">
        <v>108</v>
      </c>
      <c r="C58" s="41" t="s">
        <v>99</v>
      </c>
      <c r="D58" s="90">
        <v>20</v>
      </c>
      <c r="E58" s="42" t="s">
        <v>76</v>
      </c>
      <c r="F58" s="43">
        <v>16000</v>
      </c>
      <c r="G58" s="44">
        <f t="shared" si="1"/>
        <v>320000</v>
      </c>
    </row>
    <row r="59" spans="1:7" ht="12" customHeight="1">
      <c r="A59" s="8"/>
      <c r="B59" s="45" t="s">
        <v>68</v>
      </c>
      <c r="C59" s="41"/>
      <c r="D59" s="90"/>
      <c r="E59" s="42"/>
      <c r="F59" s="43"/>
      <c r="G59" s="44">
        <f t="shared" si="1"/>
        <v>0</v>
      </c>
    </row>
    <row r="60" spans="1:7" ht="12" customHeight="1">
      <c r="A60" s="8"/>
      <c r="B60" s="40" t="s">
        <v>109</v>
      </c>
      <c r="C60" s="41" t="s">
        <v>30</v>
      </c>
      <c r="D60" s="90">
        <v>2</v>
      </c>
      <c r="E60" s="42" t="s">
        <v>110</v>
      </c>
      <c r="F60" s="43">
        <v>30000</v>
      </c>
      <c r="G60" s="44">
        <f t="shared" si="1"/>
        <v>60000</v>
      </c>
    </row>
    <row r="61" spans="1:7" ht="12" customHeight="1">
      <c r="A61" s="8"/>
      <c r="B61" s="40" t="s">
        <v>69</v>
      </c>
      <c r="C61" s="41" t="s">
        <v>99</v>
      </c>
      <c r="D61" s="90">
        <v>1</v>
      </c>
      <c r="E61" s="42" t="s">
        <v>62</v>
      </c>
      <c r="F61" s="43">
        <v>20000</v>
      </c>
      <c r="G61" s="44">
        <f t="shared" si="1"/>
        <v>20000</v>
      </c>
    </row>
    <row r="62" spans="1:7" ht="12.75" customHeight="1">
      <c r="A62" s="8"/>
      <c r="B62" s="40" t="s">
        <v>111</v>
      </c>
      <c r="C62" s="41" t="s">
        <v>99</v>
      </c>
      <c r="D62" s="90">
        <v>4</v>
      </c>
      <c r="E62" s="42" t="s">
        <v>62</v>
      </c>
      <c r="F62" s="43">
        <v>20000</v>
      </c>
      <c r="G62" s="44">
        <f t="shared" si="1"/>
        <v>80000</v>
      </c>
    </row>
    <row r="63" spans="1:7" ht="12.75" customHeight="1">
      <c r="A63" s="8"/>
      <c r="B63" s="46" t="s">
        <v>112</v>
      </c>
      <c r="C63" s="41" t="s">
        <v>113</v>
      </c>
      <c r="D63" s="90">
        <v>1</v>
      </c>
      <c r="E63" s="42" t="s">
        <v>59</v>
      </c>
      <c r="F63" s="43">
        <v>90000</v>
      </c>
      <c r="G63" s="44">
        <f t="shared" si="1"/>
        <v>90000</v>
      </c>
    </row>
    <row r="64" spans="1:7" ht="12" customHeight="1">
      <c r="A64" s="8"/>
      <c r="B64" s="1" t="s">
        <v>31</v>
      </c>
      <c r="C64" s="2"/>
      <c r="D64" s="2"/>
      <c r="E64" s="2"/>
      <c r="F64" s="3"/>
      <c r="G64" s="4">
        <f>SUM(G45:G63)</f>
        <v>2258000</v>
      </c>
    </row>
    <row r="65" spans="1:7" ht="12" customHeight="1">
      <c r="A65" s="8"/>
      <c r="B65" s="8"/>
      <c r="C65" s="8"/>
      <c r="D65" s="8"/>
      <c r="E65" s="47"/>
      <c r="F65" s="26"/>
      <c r="G65" s="26"/>
    </row>
    <row r="66" spans="1:7" ht="12" customHeight="1">
      <c r="A66" s="8"/>
      <c r="B66" s="18" t="s">
        <v>32</v>
      </c>
      <c r="C66" s="27"/>
      <c r="D66" s="27"/>
      <c r="E66" s="27"/>
      <c r="F66" s="19"/>
      <c r="G66" s="19"/>
    </row>
    <row r="67" spans="1:7" ht="12" customHeight="1">
      <c r="A67" s="8"/>
      <c r="B67" s="86" t="s">
        <v>33</v>
      </c>
      <c r="C67" s="85" t="s">
        <v>28</v>
      </c>
      <c r="D67" s="85" t="s">
        <v>29</v>
      </c>
      <c r="E67" s="86" t="s">
        <v>17</v>
      </c>
      <c r="F67" s="85" t="s">
        <v>18</v>
      </c>
      <c r="G67" s="86" t="s">
        <v>19</v>
      </c>
    </row>
    <row r="68" spans="1:7" ht="12.75" customHeight="1">
      <c r="A68" s="8"/>
      <c r="B68" s="48" t="s">
        <v>116</v>
      </c>
      <c r="C68" s="49">
        <v>20</v>
      </c>
      <c r="D68" s="88">
        <v>250</v>
      </c>
      <c r="E68" s="49" t="s">
        <v>117</v>
      </c>
      <c r="F68" s="50">
        <v>400</v>
      </c>
      <c r="G68" s="50">
        <f>+D68*F68</f>
        <v>100000</v>
      </c>
    </row>
    <row r="69" spans="1:7" ht="12.75" customHeight="1">
      <c r="A69" s="8"/>
      <c r="B69" s="1" t="s">
        <v>34</v>
      </c>
      <c r="C69" s="2"/>
      <c r="D69" s="2"/>
      <c r="E69" s="2"/>
      <c r="F69" s="3"/>
      <c r="G69" s="4">
        <f>SUM(G68)</f>
        <v>100000</v>
      </c>
    </row>
    <row r="70" spans="1:7" ht="12" customHeight="1">
      <c r="A70" s="8"/>
      <c r="B70" s="8"/>
      <c r="C70" s="8"/>
      <c r="D70" s="8"/>
      <c r="E70" s="8"/>
      <c r="F70" s="26"/>
      <c r="G70" s="26"/>
    </row>
    <row r="71" spans="1:7" ht="12" customHeight="1">
      <c r="A71" s="8"/>
      <c r="B71" s="18" t="s">
        <v>35</v>
      </c>
      <c r="C71" s="52"/>
      <c r="D71" s="52"/>
      <c r="E71" s="52"/>
      <c r="F71" s="52"/>
      <c r="G71" s="91">
        <f>G31+G41+G64+G69+G36</f>
        <v>7454400</v>
      </c>
    </row>
    <row r="72" spans="1:7" ht="12.75" customHeight="1">
      <c r="A72" s="8"/>
      <c r="B72" s="92" t="s">
        <v>36</v>
      </c>
      <c r="C72" s="51"/>
      <c r="D72" s="51"/>
      <c r="E72" s="51"/>
      <c r="F72" s="51"/>
      <c r="G72" s="93">
        <f>G71*0.05</f>
        <v>372720</v>
      </c>
    </row>
    <row r="73" spans="1:7" ht="15.6" customHeight="1">
      <c r="A73" s="8"/>
      <c r="B73" s="18" t="s">
        <v>37</v>
      </c>
      <c r="C73" s="52"/>
      <c r="D73" s="52"/>
      <c r="E73" s="52"/>
      <c r="F73" s="52"/>
      <c r="G73" s="91">
        <f>G72+G71</f>
        <v>7827120</v>
      </c>
    </row>
    <row r="74" spans="1:7" ht="11.25" customHeight="1">
      <c r="B74" s="92" t="s">
        <v>38</v>
      </c>
      <c r="C74" s="51"/>
      <c r="D74" s="51"/>
      <c r="E74" s="51"/>
      <c r="F74" s="51"/>
      <c r="G74" s="93">
        <f>G12</f>
        <v>10800000</v>
      </c>
    </row>
    <row r="75" spans="1:7" ht="11.25" customHeight="1">
      <c r="B75" s="18" t="s">
        <v>39</v>
      </c>
      <c r="C75" s="52"/>
      <c r="D75" s="52"/>
      <c r="E75" s="52"/>
      <c r="F75" s="52"/>
      <c r="G75" s="94">
        <f>G74-G73</f>
        <v>2972880</v>
      </c>
    </row>
    <row r="76" spans="1:7" ht="11.25" customHeight="1">
      <c r="B76" s="53" t="s">
        <v>124</v>
      </c>
      <c r="C76" s="54"/>
      <c r="D76" s="54"/>
      <c r="E76" s="54"/>
      <c r="F76" s="54"/>
      <c r="G76" s="55"/>
    </row>
    <row r="77" spans="1:7" ht="11.25" customHeight="1">
      <c r="B77" s="19"/>
      <c r="C77" s="54"/>
      <c r="D77" s="54"/>
      <c r="E77" s="54"/>
      <c r="F77" s="54"/>
      <c r="G77" s="55"/>
    </row>
    <row r="78" spans="1:7" ht="11.25" customHeight="1">
      <c r="B78" s="56" t="s">
        <v>125</v>
      </c>
      <c r="C78" s="57"/>
      <c r="D78" s="57"/>
      <c r="E78" s="57"/>
      <c r="F78" s="57"/>
      <c r="G78" s="58"/>
    </row>
    <row r="79" spans="1:7" ht="11.25" customHeight="1">
      <c r="B79" s="59" t="s">
        <v>40</v>
      </c>
      <c r="C79" s="8"/>
      <c r="D79" s="8"/>
      <c r="E79" s="8"/>
      <c r="F79" s="8"/>
      <c r="G79" s="60"/>
    </row>
    <row r="80" spans="1:7" ht="11.25" customHeight="1">
      <c r="B80" s="59" t="s">
        <v>41</v>
      </c>
      <c r="C80" s="8"/>
      <c r="D80" s="8"/>
      <c r="E80" s="8"/>
      <c r="F80" s="26"/>
      <c r="G80" s="60"/>
    </row>
    <row r="81" spans="2:7" ht="11.25" customHeight="1">
      <c r="B81" s="59" t="s">
        <v>42</v>
      </c>
      <c r="C81" s="8"/>
      <c r="D81" s="8"/>
      <c r="E81" s="8"/>
      <c r="F81" s="8"/>
      <c r="G81" s="60"/>
    </row>
    <row r="82" spans="2:7" ht="11.25" customHeight="1">
      <c r="B82" s="59" t="s">
        <v>43</v>
      </c>
      <c r="C82" s="8"/>
      <c r="D82" s="8"/>
      <c r="E82" s="8"/>
      <c r="F82" s="8"/>
      <c r="G82" s="60"/>
    </row>
    <row r="83" spans="2:7" ht="11.25" customHeight="1">
      <c r="B83" s="59" t="s">
        <v>44</v>
      </c>
      <c r="C83" s="8"/>
      <c r="D83" s="8"/>
      <c r="E83" s="8"/>
      <c r="F83" s="8"/>
      <c r="G83" s="60"/>
    </row>
    <row r="84" spans="2:7" ht="11.25" customHeight="1">
      <c r="B84" s="61" t="s">
        <v>45</v>
      </c>
      <c r="C84" s="62"/>
      <c r="D84" s="62"/>
      <c r="E84" s="62"/>
      <c r="F84" s="62"/>
      <c r="G84" s="63"/>
    </row>
    <row r="85" spans="2:7" ht="11.25" customHeight="1">
      <c r="B85" s="19"/>
      <c r="C85" s="8"/>
      <c r="D85" s="8"/>
      <c r="E85" s="8"/>
      <c r="F85" s="8"/>
      <c r="G85" s="55"/>
    </row>
    <row r="86" spans="2:7" ht="11.25" customHeight="1">
      <c r="B86" s="98" t="s">
        <v>46</v>
      </c>
      <c r="C86" s="99"/>
      <c r="D86" s="64"/>
      <c r="E86" s="65"/>
      <c r="F86" s="65"/>
      <c r="G86" s="55"/>
    </row>
    <row r="87" spans="2:7" ht="11.25" customHeight="1">
      <c r="B87" s="66" t="s">
        <v>33</v>
      </c>
      <c r="C87" s="66" t="s">
        <v>47</v>
      </c>
      <c r="D87" s="67" t="s">
        <v>48</v>
      </c>
      <c r="E87" s="65"/>
      <c r="F87" s="65"/>
      <c r="G87" s="55"/>
    </row>
    <row r="88" spans="2:7" ht="11.25" customHeight="1">
      <c r="B88" s="68" t="s">
        <v>49</v>
      </c>
      <c r="C88" s="69">
        <f>+G31</f>
        <v>5025000</v>
      </c>
      <c r="D88" s="70">
        <f>+C88/C94</f>
        <v>0.64199858951951672</v>
      </c>
      <c r="E88" s="65"/>
      <c r="F88" s="65"/>
      <c r="G88" s="55"/>
    </row>
    <row r="89" spans="2:7" ht="11.25" customHeight="1">
      <c r="B89" s="68" t="s">
        <v>50</v>
      </c>
      <c r="C89" s="71">
        <f>+G36</f>
        <v>0</v>
      </c>
      <c r="D89" s="70">
        <f>+C89/C94</f>
        <v>0</v>
      </c>
      <c r="E89" s="65"/>
      <c r="F89" s="65"/>
      <c r="G89" s="55"/>
    </row>
    <row r="90" spans="2:7" ht="11.25" customHeight="1">
      <c r="B90" s="68" t="s">
        <v>51</v>
      </c>
      <c r="C90" s="69">
        <f>+G41</f>
        <v>71400</v>
      </c>
      <c r="D90" s="70">
        <f>(C90/C94)</f>
        <v>9.1221292122773134E-3</v>
      </c>
      <c r="E90" s="65"/>
      <c r="F90" s="65"/>
      <c r="G90" s="55"/>
    </row>
    <row r="91" spans="2:7" ht="11.25" customHeight="1">
      <c r="B91" s="68" t="s">
        <v>27</v>
      </c>
      <c r="C91" s="69">
        <f>+G64</f>
        <v>2258000</v>
      </c>
      <c r="D91" s="70">
        <f>(C91/C94)</f>
        <v>0.28848414231543656</v>
      </c>
      <c r="E91" s="65"/>
      <c r="F91" s="65"/>
      <c r="G91" s="55"/>
    </row>
    <row r="92" spans="2:7" ht="11.25" customHeight="1">
      <c r="B92" s="68" t="s">
        <v>52</v>
      </c>
      <c r="C92" s="72">
        <f>+G69</f>
        <v>100000</v>
      </c>
      <c r="D92" s="70">
        <f>(C92/C94)</f>
        <v>1.2776091333721727E-2</v>
      </c>
      <c r="E92" s="73"/>
      <c r="F92" s="73"/>
      <c r="G92" s="55"/>
    </row>
    <row r="93" spans="2:7" ht="11.25" customHeight="1">
      <c r="B93" s="68" t="s">
        <v>53</v>
      </c>
      <c r="C93" s="72">
        <f>+G72</f>
        <v>372720</v>
      </c>
      <c r="D93" s="70">
        <f>(C93/C94)</f>
        <v>4.7619047619047616E-2</v>
      </c>
      <c r="E93" s="73"/>
      <c r="F93" s="73"/>
      <c r="G93" s="55"/>
    </row>
    <row r="94" spans="2:7" ht="11.25" customHeight="1">
      <c r="B94" s="66" t="s">
        <v>54</v>
      </c>
      <c r="C94" s="74">
        <f>SUM(C88:C93)</f>
        <v>7827120</v>
      </c>
      <c r="D94" s="75">
        <f>SUM(D88:D93)</f>
        <v>0.99999999999999978</v>
      </c>
      <c r="E94" s="73"/>
      <c r="F94" s="73"/>
      <c r="G94" s="55"/>
    </row>
    <row r="95" spans="2:7" ht="11.25" customHeight="1">
      <c r="B95" s="19"/>
      <c r="C95" s="54"/>
      <c r="D95" s="54"/>
      <c r="E95" s="54"/>
      <c r="F95" s="54"/>
      <c r="G95" s="55"/>
    </row>
    <row r="96" spans="2:7" ht="11.25" customHeight="1">
      <c r="B96" s="7"/>
      <c r="C96" s="54"/>
      <c r="D96" s="54"/>
      <c r="E96" s="54"/>
      <c r="F96" s="54"/>
      <c r="G96" s="55"/>
    </row>
    <row r="97" spans="2:7" ht="11.25" customHeight="1">
      <c r="B97" s="76"/>
      <c r="C97" s="77" t="s">
        <v>119</v>
      </c>
      <c r="D97" s="76"/>
      <c r="E97" s="76"/>
      <c r="F97" s="73"/>
      <c r="G97" s="55"/>
    </row>
    <row r="98" spans="2:7" ht="11.25" customHeight="1">
      <c r="B98" s="66" t="s">
        <v>118</v>
      </c>
      <c r="C98" s="95">
        <v>8000</v>
      </c>
      <c r="D98" s="95">
        <v>9000</v>
      </c>
      <c r="E98" s="95">
        <v>10000</v>
      </c>
      <c r="F98" s="78"/>
      <c r="G98" s="79"/>
    </row>
    <row r="99" spans="2:7" ht="11.25" customHeight="1">
      <c r="B99" s="66" t="s">
        <v>120</v>
      </c>
      <c r="C99" s="74">
        <f>(G73/C98)</f>
        <v>978.39</v>
      </c>
      <c r="D99" s="74">
        <f>(G73/D98)</f>
        <v>869.68</v>
      </c>
      <c r="E99" s="74">
        <f>(G73/E98)</f>
        <v>782.71199999999999</v>
      </c>
      <c r="F99" s="78"/>
      <c r="G99" s="79"/>
    </row>
    <row r="100" spans="2:7" ht="11.25" customHeight="1">
      <c r="B100" s="53" t="s">
        <v>55</v>
      </c>
      <c r="C100" s="8"/>
      <c r="D100" s="8"/>
      <c r="E100" s="8"/>
      <c r="F100" s="8"/>
      <c r="G100" s="8"/>
    </row>
  </sheetData>
  <mergeCells count="8">
    <mergeCell ref="B86:C86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CEREZAS</vt:lpstr>
      <vt:lpstr>CEREZAS!Área_de_impresión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2023-03-01T12:33:53Z</cp:lastPrinted>
  <dcterms:created xsi:type="dcterms:W3CDTF">2020-11-27T12:49:26Z</dcterms:created>
  <dcterms:modified xsi:type="dcterms:W3CDTF">2023-03-01T12:33:55Z</dcterms:modified>
</cp:coreProperties>
</file>