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CEREZO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71" i="1"/>
  <c r="G72" i="1"/>
  <c r="G65" i="1"/>
  <c r="G56" i="1"/>
  <c r="G64" i="1"/>
  <c r="G63" i="1"/>
  <c r="G62" i="1"/>
  <c r="G60" i="1"/>
  <c r="G59" i="1"/>
  <c r="G57" i="1"/>
  <c r="G55" i="1"/>
  <c r="G54" i="1"/>
  <c r="G53" i="1"/>
  <c r="G52" i="1"/>
  <c r="G41" i="1"/>
  <c r="G42" i="1"/>
  <c r="G43" i="1"/>
  <c r="G44" i="1"/>
  <c r="G45" i="1"/>
  <c r="G46" i="1"/>
  <c r="G40" i="1"/>
  <c r="G47" i="1" s="1"/>
  <c r="G22" i="1"/>
  <c r="G23" i="1"/>
  <c r="G24" i="1"/>
  <c r="G25" i="1"/>
  <c r="G26" i="1"/>
  <c r="G12" i="1"/>
  <c r="G79" i="1" l="1"/>
  <c r="G68" i="1"/>
  <c r="G74" i="1"/>
  <c r="G69" i="1"/>
  <c r="G66" i="1"/>
  <c r="G75" i="1" s="1"/>
  <c r="G36" i="1"/>
  <c r="C103" i="1" l="1"/>
  <c r="G29" i="1"/>
  <c r="G28" i="1"/>
  <c r="G27" i="1"/>
  <c r="G21" i="1"/>
  <c r="G30" i="1"/>
  <c r="G31" i="1" l="1"/>
  <c r="C102" i="1" s="1"/>
  <c r="G80" i="1" l="1"/>
  <c r="G81" i="1" s="1"/>
  <c r="G86" i="1" l="1"/>
  <c r="C106" i="1"/>
  <c r="C105" i="1" l="1"/>
  <c r="C104" i="1"/>
  <c r="G83" i="1" l="1"/>
  <c r="G84" i="1" l="1"/>
  <c r="G85" i="1" l="1"/>
  <c r="G87" i="1" s="1"/>
  <c r="C107" i="1"/>
  <c r="C113" i="1" l="1"/>
  <c r="C108" i="1"/>
  <c r="D113" i="1"/>
  <c r="E113" i="1"/>
  <c r="D107" i="1" l="1"/>
  <c r="D103" i="1"/>
  <c r="D105" i="1"/>
  <c r="D102" i="1"/>
  <c r="D104" i="1"/>
  <c r="D106" i="1"/>
  <c r="D108" i="1" l="1"/>
</calcChain>
</file>

<file path=xl/sharedStrings.xml><?xml version="1.0" encoding="utf-8"?>
<sst xmlns="http://schemas.openxmlformats.org/spreadsheetml/2006/main" count="215" uniqueCount="151">
  <si>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</si>
  <si>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</si>
  <si>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</si>
  <si>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</si>
  <si>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</si>
  <si>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</si>
  <si>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</si>
  <si>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</si>
  <si>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</si>
  <si>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</si>
  <si>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</si>
  <si>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</si>
  <si>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</si>
  <si>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</si>
  <si>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</si>
  <si>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</si>
  <si>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</si>
  <si>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</si>
  <si>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</si>
  <si>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</si>
  <si>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</si>
  <si>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</si>
  <si>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</si>
  <si>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</si>
  <si>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</si>
  <si>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</si>
  <si>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</si>
  <si>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</si>
  <si>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</si>
  <si>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</si>
  <si>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</si>
  <si>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</si>
  <si>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</si>
  <si>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</si>
  <si>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</si>
  <si>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</si>
  <si>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</si>
  <si>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</si>
  <si>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</si>
  <si>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</si>
  <si>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</si>
  <si>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</si>
  <si>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</si>
  <si>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</si>
  <si>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</si>
  <si>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</si>
  <si>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</si>
  <si>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</si>
  <si>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Todas</t>
  </si>
  <si>
    <t>Doñihue</t>
  </si>
  <si>
    <t>kg</t>
  </si>
  <si>
    <t>Enero</t>
  </si>
  <si>
    <t>PRECIO ESPERADO (kg)</t>
  </si>
  <si>
    <t xml:space="preserve">INGRESO ESPERADO, con IVA ($) </t>
  </si>
  <si>
    <t>Julio-Agosto</t>
  </si>
  <si>
    <t>Junio-Julio</t>
  </si>
  <si>
    <t>Agosto-Octubre</t>
  </si>
  <si>
    <t>Noviembre-Enero</t>
  </si>
  <si>
    <t>Noviembre-Febrero</t>
  </si>
  <si>
    <t>L</t>
  </si>
  <si>
    <t>Servicios</t>
  </si>
  <si>
    <t>ESCENARIOS COSTO UNITARIO  ($/kilos)</t>
  </si>
  <si>
    <t>Costo unitario ($/kg) (*)</t>
  </si>
  <si>
    <t>Regina/Bing/lapins/Santina</t>
  </si>
  <si>
    <t>medio</t>
  </si>
  <si>
    <t>B. O'Higgins</t>
  </si>
  <si>
    <t>CEREZO MANTENCION</t>
  </si>
  <si>
    <t xml:space="preserve">Diciembre </t>
  </si>
  <si>
    <t>Mercado interno</t>
  </si>
  <si>
    <t>Noviembre- Diciembre</t>
  </si>
  <si>
    <t>Helada, lluvia extemporánea</t>
  </si>
  <si>
    <t xml:space="preserve">RENDIMIENTO (Kg/há) </t>
  </si>
  <si>
    <t>COSTOS DIRECTOS DE PRODUCCION POR HECTAREA (INCLUYE IVA)</t>
  </si>
  <si>
    <t>Poda invierno</t>
  </si>
  <si>
    <t>Junio</t>
  </si>
  <si>
    <t>Poda de Vigor</t>
  </si>
  <si>
    <t>Octubre - Mayo</t>
  </si>
  <si>
    <t>Incisión de yemas</t>
  </si>
  <si>
    <t xml:space="preserve">Julio  </t>
  </si>
  <si>
    <t>Control Fitosanitario</t>
  </si>
  <si>
    <t>Todos (nota 9)</t>
  </si>
  <si>
    <t>Control de malezas</t>
  </si>
  <si>
    <t>Septiembre - Diciembre</t>
  </si>
  <si>
    <t>Control de malezas (desmanche)</t>
  </si>
  <si>
    <t>Diciembre</t>
  </si>
  <si>
    <t>Riego (24 Riegos 8 Meses)</t>
  </si>
  <si>
    <t>Cosecha, Selección y carga</t>
  </si>
  <si>
    <t>Diciembre - Marzo</t>
  </si>
  <si>
    <t>Control de cosecha</t>
  </si>
  <si>
    <t>Varios, cercos, conducción, tutores, etc.</t>
  </si>
  <si>
    <t>Enero - Diciembre</t>
  </si>
  <si>
    <t>JORNADAS ANIMAL</t>
  </si>
  <si>
    <t>Surqueadura riego</t>
  </si>
  <si>
    <t>JM</t>
  </si>
  <si>
    <t>Triturar residuos poda</t>
  </si>
  <si>
    <t>Julio</t>
  </si>
  <si>
    <t>Incorporación de residuos (rastra)</t>
  </si>
  <si>
    <t>Agosto-Enero</t>
  </si>
  <si>
    <t>Cosecha (carro de arrastre)</t>
  </si>
  <si>
    <t>Aplicaciones fitosanitarias</t>
  </si>
  <si>
    <t>Junio - Septiembre</t>
  </si>
  <si>
    <t>Cosecha y carga</t>
  </si>
  <si>
    <t>Rastraje</t>
  </si>
  <si>
    <t>FERTILIZANTES</t>
  </si>
  <si>
    <t>Mezcla 17-20-20</t>
  </si>
  <si>
    <t>Julio-Octubre</t>
  </si>
  <si>
    <t>Urea Granulada</t>
  </si>
  <si>
    <t>Septiembre-Abril</t>
  </si>
  <si>
    <t>Nitrato de calcio</t>
  </si>
  <si>
    <t>Nitrato de potasio</t>
  </si>
  <si>
    <t>Agosto-Noviembre</t>
  </si>
  <si>
    <t>Muriato de potasio</t>
  </si>
  <si>
    <t>Septiembre</t>
  </si>
  <si>
    <t>Nitrato de Magnesio</t>
  </si>
  <si>
    <t>Agosto - Diciembre</t>
  </si>
  <si>
    <t>HERBICIDAS</t>
  </si>
  <si>
    <t>Rango 75 WG</t>
  </si>
  <si>
    <t>Mayo-Febrero</t>
  </si>
  <si>
    <t xml:space="preserve">Reglone SC </t>
  </si>
  <si>
    <t>Mayo-Diciembre</t>
  </si>
  <si>
    <t>INSECTICIDAS</t>
  </si>
  <si>
    <t>winspray miscible</t>
  </si>
  <si>
    <t xml:space="preserve">Polaris 40 WP </t>
  </si>
  <si>
    <t>Karate con tecnología Zeon</t>
  </si>
  <si>
    <t xml:space="preserve">     Septiembre-Febrero</t>
  </si>
  <si>
    <t xml:space="preserve">Bull CS </t>
  </si>
  <si>
    <t>Hurricane 70 WP</t>
  </si>
  <si>
    <t>FUNGICIDAS</t>
  </si>
  <si>
    <t>Phyton 27</t>
  </si>
  <si>
    <t>Mayo-Septiembre</t>
  </si>
  <si>
    <t>Nordox Super 75 WG</t>
  </si>
  <si>
    <t>Mayo-Julio</t>
  </si>
  <si>
    <t>Iprodione 500</t>
  </si>
  <si>
    <t>Septiembre-Marzo</t>
  </si>
  <si>
    <t>BC-1000</t>
  </si>
  <si>
    <t>Bellis</t>
  </si>
  <si>
    <t>Octubre-Diciembre</t>
  </si>
  <si>
    <t>Dormex (aplicar 60 a 55 días antes de floración)</t>
  </si>
  <si>
    <t>REGULADOR CRECIMIENTO</t>
  </si>
  <si>
    <t>Traslados</t>
  </si>
  <si>
    <t>c/u</t>
  </si>
  <si>
    <t>Otros gastos de venta</t>
  </si>
  <si>
    <t>Diciembre- Marzo</t>
  </si>
  <si>
    <t>1. Los precios de los insumos y productos se expresan con IVA.</t>
  </si>
  <si>
    <t>2. El  costo de la mano de obra incluye impuestos e imposiciones.</t>
  </si>
  <si>
    <t>3. Precio de Insumos corresponde a  precios  colocados en el predio</t>
  </si>
  <si>
    <t>4. El costo de la maquinaria incluye el costo del operador, combustible y arriendo del equipo.</t>
  </si>
  <si>
    <t>5. Los insumos aplicados (tipo y dosis) están referidos al  Área en particular.</t>
  </si>
  <si>
    <t>6. El precio esperado por ventas corresponde al precio colocado en el domicilio del comprador.</t>
  </si>
  <si>
    <t>7. Se estima un Manejo fitosanitario con minimo 24 aplicaciones al año (Fertilizantes foliares, bioestimulantes, bloqueadores solares, insecticida, fungicida, acaricida )</t>
  </si>
  <si>
    <t>8. Control de malezas a traves de 4 aplicaciones de herbicidas, más control mecanico con rana/rastra (manejo referencial).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</si>
</sst>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 wrapText="1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5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5" xfId="0" applyNumberFormat="1" applyFont="1" applyFill="1" applyBorder="1" applyAlignment="1">
      <alignment horizontal="left" wrapText="1"/>
    </xf>
    <xf numFmtId="49" fontId="5" fillId="2" borderId="50" xfId="0" applyNumberFormat="1" applyFont="1" applyFill="1" applyBorder="1" applyAlignment="1">
      <alignment vertical="center"/>
    </xf>
    <xf numFmtId="49" fontId="5" fillId="2" borderId="5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3" fontId="29" fillId="0" borderId="11" xfId="0" applyNumberFormat="1" applyFont="1" applyFill="1" applyBorder="1" applyAlignment="1">
      <alignment horizontal="right" vertical="center"/>
    </xf>
    <xf numFmtId="0" fontId="28" fillId="0" borderId="56" xfId="0" applyFont="1" applyFill="1" applyBorder="1"/>
    <xf numFmtId="0" fontId="28" fillId="0" borderId="56" xfId="0" applyFont="1" applyFill="1" applyBorder="1" applyAlignment="1">
      <alignment horizontal="center"/>
    </xf>
    <xf numFmtId="3" fontId="28" fillId="0" borderId="56" xfId="0" applyNumberFormat="1" applyFont="1" applyFill="1" applyBorder="1" applyAlignment="1">
      <alignment horizontal="right"/>
    </xf>
    <xf numFmtId="0" fontId="29" fillId="0" borderId="41" xfId="10" applyFont="1" applyFill="1" applyBorder="1" applyAlignment="1" applyProtection="1">
      <alignment horizontal="left" vertical="center"/>
    </xf>
    <xf numFmtId="0" fontId="29" fillId="0" borderId="16" xfId="0" applyFont="1" applyBorder="1"/>
    <xf numFmtId="0" fontId="29" fillId="0" borderId="42" xfId="0" applyFont="1" applyBorder="1"/>
    <xf numFmtId="0" fontId="28" fillId="0" borderId="16" xfId="0" applyFont="1" applyBorder="1"/>
    <xf numFmtId="0" fontId="28" fillId="0" borderId="42" xfId="0" applyFont="1" applyBorder="1"/>
    <xf numFmtId="0" fontId="29" fillId="0" borderId="41" xfId="10" applyFont="1" applyFill="1" applyBorder="1" applyAlignment="1" applyProtection="1">
      <alignment horizontal="left" vertical="center" wrapText="1"/>
    </xf>
    <xf numFmtId="0" fontId="29" fillId="0" borderId="16" xfId="10" applyFont="1" applyFill="1" applyBorder="1" applyAlignment="1" applyProtection="1">
      <alignment horizontal="left" vertical="center" wrapText="1"/>
    </xf>
    <xf numFmtId="0" fontId="29" fillId="0" borderId="42" xfId="10" applyFont="1" applyFill="1" applyBorder="1" applyAlignment="1" applyProtection="1">
      <alignment horizontal="left" vertical="center" wrapText="1"/>
    </xf>
    <xf numFmtId="0" fontId="29" fillId="0" borderId="43" xfId="10" applyFont="1" applyFill="1" applyBorder="1" applyAlignment="1" applyProtection="1">
      <alignment horizontal="left" vertical="center"/>
    </xf>
    <xf numFmtId="0" fontId="28" fillId="0" borderId="44" xfId="0" applyFont="1" applyBorder="1"/>
    <xf numFmtId="0" fontId="28" fillId="0" borderId="45" xfId="0" applyFont="1" applyBorder="1"/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291894</xdr:colOff>
      <xdr:row>1</xdr:row>
      <xdr:rowOff>0</xdr:rowOff>
    </xdr:from>
    <xdr:to>
      <xdr:col>7</xdr:col>
      <xdr:colOff>7681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4" y="192036"/>
          <a:ext cx="5791815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tabSelected="1" topLeftCell="B1" zoomScale="124" zoomScaleNormal="124" workbookViewId="0">
      <selection activeCell="D21" sqref="D21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.75" customHeight="1">
      <c r="A9" s="73"/>
      <c r="B9" s="74" t="s">
        <v>0</v>
      </c>
      <c r="C9" s="107" t="s">
        <v>66</v>
      </c>
      <c r="D9" s="75"/>
      <c r="E9" s="115" t="s">
        <v>71</v>
      </c>
      <c r="F9" s="116"/>
      <c r="G9" s="107">
        <v>10000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07" t="s">
        <v>63</v>
      </c>
      <c r="D10" s="75"/>
      <c r="E10" s="113" t="s">
        <v>2</v>
      </c>
      <c r="F10" s="114"/>
      <c r="G10" s="107" t="s">
        <v>67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44</v>
      </c>
      <c r="C11" s="107" t="s">
        <v>64</v>
      </c>
      <c r="D11" s="75"/>
      <c r="E11" s="113" t="s">
        <v>52</v>
      </c>
      <c r="F11" s="114"/>
      <c r="G11" s="107">
        <v>1500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45</v>
      </c>
      <c r="C12" s="107" t="s">
        <v>65</v>
      </c>
      <c r="D12" s="75"/>
      <c r="E12" s="108" t="s">
        <v>53</v>
      </c>
      <c r="F12" s="109"/>
      <c r="G12" s="107">
        <f>G9*G11</f>
        <v>15000000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>
      <c r="A13" s="73"/>
      <c r="B13" s="78" t="s">
        <v>46</v>
      </c>
      <c r="C13" s="107" t="s">
        <v>49</v>
      </c>
      <c r="D13" s="75"/>
      <c r="E13" s="113" t="s">
        <v>3</v>
      </c>
      <c r="F13" s="114"/>
      <c r="G13" s="107" t="s">
        <v>68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27">
      <c r="A14" s="73"/>
      <c r="B14" s="78" t="s">
        <v>4</v>
      </c>
      <c r="C14" s="107" t="s">
        <v>48</v>
      </c>
      <c r="D14" s="75"/>
      <c r="E14" s="113" t="s">
        <v>5</v>
      </c>
      <c r="F14" s="114"/>
      <c r="G14" s="110" t="s">
        <v>69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6</v>
      </c>
      <c r="C15" s="110" t="s">
        <v>51</v>
      </c>
      <c r="D15" s="75"/>
      <c r="E15" s="117" t="s">
        <v>7</v>
      </c>
      <c r="F15" s="118"/>
      <c r="G15" s="110" t="s">
        <v>70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19" t="s">
        <v>72</v>
      </c>
      <c r="C17" s="120"/>
      <c r="D17" s="120"/>
      <c r="E17" s="120"/>
      <c r="F17" s="120"/>
      <c r="G17" s="120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8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9</v>
      </c>
      <c r="C20" s="88" t="s">
        <v>10</v>
      </c>
      <c r="D20" s="88" t="s">
        <v>11</v>
      </c>
      <c r="E20" s="87" t="s">
        <v>12</v>
      </c>
      <c r="F20" s="88" t="s">
        <v>13</v>
      </c>
      <c r="G20" s="87" t="s">
        <v>14</v>
      </c>
    </row>
    <row r="21" spans="1:255" s="102" customFormat="1" ht="12" customHeight="1">
      <c r="A21" s="96"/>
      <c r="B21" s="97" t="s">
        <v>73</v>
      </c>
      <c r="C21" s="98" t="s">
        <v>15</v>
      </c>
      <c r="D21" s="98">
        <v>35</v>
      </c>
      <c r="E21" s="98" t="s">
        <v>74</v>
      </c>
      <c r="F21" s="99">
        <v>25000</v>
      </c>
      <c r="G21" s="100">
        <f t="shared" ref="G21:G29" si="0">D21*F21</f>
        <v>875000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</row>
    <row r="22" spans="1:255" s="102" customFormat="1" ht="12" customHeight="1">
      <c r="A22" s="96"/>
      <c r="B22" s="97" t="s">
        <v>75</v>
      </c>
      <c r="C22" s="98" t="s">
        <v>15</v>
      </c>
      <c r="D22" s="98">
        <v>20</v>
      </c>
      <c r="E22" s="98" t="s">
        <v>76</v>
      </c>
      <c r="F22" s="99">
        <v>25000</v>
      </c>
      <c r="G22" s="100">
        <f t="shared" si="0"/>
        <v>500000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>
      <c r="A23" s="96"/>
      <c r="B23" s="97" t="s">
        <v>77</v>
      </c>
      <c r="C23" s="98" t="s">
        <v>15</v>
      </c>
      <c r="D23" s="98">
        <v>4</v>
      </c>
      <c r="E23" s="98" t="s">
        <v>78</v>
      </c>
      <c r="F23" s="99">
        <v>25000</v>
      </c>
      <c r="G23" s="100">
        <f t="shared" si="0"/>
        <v>100000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s="102" customFormat="1" ht="12" customHeight="1">
      <c r="A24" s="96"/>
      <c r="B24" s="97" t="s">
        <v>79</v>
      </c>
      <c r="C24" s="98" t="s">
        <v>15</v>
      </c>
      <c r="D24" s="98">
        <v>9</v>
      </c>
      <c r="E24" s="98" t="s">
        <v>80</v>
      </c>
      <c r="F24" s="99">
        <v>25000</v>
      </c>
      <c r="G24" s="100">
        <f t="shared" si="0"/>
        <v>225000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</row>
    <row r="25" spans="1:255" s="102" customFormat="1" ht="12" customHeight="1">
      <c r="A25" s="96"/>
      <c r="B25" s="97" t="s">
        <v>81</v>
      </c>
      <c r="C25" s="98" t="s">
        <v>15</v>
      </c>
      <c r="D25" s="98">
        <v>5</v>
      </c>
      <c r="E25" s="98" t="s">
        <v>82</v>
      </c>
      <c r="F25" s="99">
        <v>25000</v>
      </c>
      <c r="G25" s="100">
        <f t="shared" si="0"/>
        <v>125000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pans="1:255" s="102" customFormat="1" ht="12" customHeight="1">
      <c r="A26" s="96"/>
      <c r="B26" s="97" t="s">
        <v>83</v>
      </c>
      <c r="C26" s="98" t="s">
        <v>15</v>
      </c>
      <c r="D26" s="98">
        <v>1</v>
      </c>
      <c r="E26" s="98" t="s">
        <v>84</v>
      </c>
      <c r="F26" s="99">
        <v>25000</v>
      </c>
      <c r="G26" s="100">
        <f t="shared" si="0"/>
        <v>25000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</row>
    <row r="27" spans="1:255" s="102" customFormat="1" ht="12" customHeight="1">
      <c r="A27" s="96"/>
      <c r="B27" s="97" t="s">
        <v>85</v>
      </c>
      <c r="C27" s="98" t="s">
        <v>15</v>
      </c>
      <c r="D27" s="98">
        <v>10</v>
      </c>
      <c r="E27" s="98" t="s">
        <v>76</v>
      </c>
      <c r="F27" s="99">
        <v>25000</v>
      </c>
      <c r="G27" s="100">
        <f t="shared" si="0"/>
        <v>250000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</row>
    <row r="28" spans="1:255" s="102" customFormat="1" ht="12" customHeight="1">
      <c r="A28" s="96"/>
      <c r="B28" s="97" t="s">
        <v>86</v>
      </c>
      <c r="C28" s="98" t="s">
        <v>15</v>
      </c>
      <c r="D28" s="98">
        <v>90</v>
      </c>
      <c r="E28" s="98" t="s">
        <v>87</v>
      </c>
      <c r="F28" s="99">
        <v>25000</v>
      </c>
      <c r="G28" s="100">
        <f t="shared" si="0"/>
        <v>2250000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</row>
    <row r="29" spans="1:255" s="102" customFormat="1" ht="12" customHeight="1">
      <c r="A29" s="96"/>
      <c r="B29" s="97" t="s">
        <v>88</v>
      </c>
      <c r="C29" s="98" t="s">
        <v>15</v>
      </c>
      <c r="D29" s="98">
        <v>10</v>
      </c>
      <c r="E29" s="98" t="s">
        <v>87</v>
      </c>
      <c r="F29" s="99">
        <v>25000</v>
      </c>
      <c r="G29" s="100">
        <f t="shared" si="0"/>
        <v>250000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</row>
    <row r="30" spans="1:255" s="102" customFormat="1" ht="25.5">
      <c r="A30" s="96"/>
      <c r="B30" s="121" t="s">
        <v>89</v>
      </c>
      <c r="C30" s="98" t="s">
        <v>15</v>
      </c>
      <c r="D30" s="98">
        <v>3</v>
      </c>
      <c r="E30" s="98" t="s">
        <v>90</v>
      </c>
      <c r="F30" s="99">
        <v>25000</v>
      </c>
      <c r="G30" s="100">
        <f t="shared" ref="G30" si="1">D30*F30</f>
        <v>75000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</row>
    <row r="31" spans="1:255" ht="11.25" customHeight="1">
      <c r="B31" s="16" t="s">
        <v>16</v>
      </c>
      <c r="C31" s="17"/>
      <c r="D31" s="17"/>
      <c r="E31" s="17"/>
      <c r="F31" s="18"/>
      <c r="G31" s="19">
        <f>SUM(G21:G30)</f>
        <v>4675000</v>
      </c>
    </row>
    <row r="32" spans="1:255" ht="15.75" customHeight="1">
      <c r="A32" s="5"/>
      <c r="B32" s="106"/>
      <c r="C32" s="14"/>
      <c r="D32" s="14"/>
      <c r="E32" s="14"/>
      <c r="F32" s="15"/>
      <c r="G32" s="15"/>
      <c r="K32" s="66"/>
    </row>
    <row r="33" spans="1:255" ht="12" customHeight="1">
      <c r="A33" s="5"/>
      <c r="B33" s="82" t="s">
        <v>91</v>
      </c>
      <c r="C33" s="83"/>
      <c r="D33" s="84"/>
      <c r="E33" s="84"/>
      <c r="F33" s="85"/>
      <c r="G33" s="86"/>
    </row>
    <row r="34" spans="1:255" ht="24" customHeight="1">
      <c r="A34" s="5"/>
      <c r="B34" s="87" t="s">
        <v>9</v>
      </c>
      <c r="C34" s="88" t="s">
        <v>10</v>
      </c>
      <c r="D34" s="88" t="s">
        <v>11</v>
      </c>
      <c r="E34" s="87" t="s">
        <v>12</v>
      </c>
      <c r="F34" s="88" t="s">
        <v>13</v>
      </c>
      <c r="G34" s="87" t="s">
        <v>14</v>
      </c>
    </row>
    <row r="35" spans="1:255" s="102" customFormat="1" ht="12" customHeight="1">
      <c r="A35" s="96"/>
      <c r="B35" s="97"/>
      <c r="C35" s="98"/>
      <c r="D35" s="98"/>
      <c r="E35" s="98"/>
      <c r="F35" s="99"/>
      <c r="G35" s="100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</row>
    <row r="36" spans="1:255" ht="11.25" customHeight="1">
      <c r="B36" s="16" t="s">
        <v>17</v>
      </c>
      <c r="C36" s="17"/>
      <c r="D36" s="17"/>
      <c r="E36" s="17"/>
      <c r="F36" s="18"/>
      <c r="G36" s="19">
        <f>SUM(G35:G35)</f>
        <v>0</v>
      </c>
    </row>
    <row r="37" spans="1:255" ht="15.75" customHeight="1">
      <c r="A37" s="5"/>
      <c r="B37" s="13"/>
      <c r="C37" s="14"/>
      <c r="D37" s="14"/>
      <c r="E37" s="14"/>
      <c r="F37" s="15"/>
      <c r="G37" s="15"/>
      <c r="K37" s="66"/>
    </row>
    <row r="38" spans="1:255" ht="12" customHeight="1">
      <c r="A38" s="5"/>
      <c r="B38" s="82" t="s">
        <v>18</v>
      </c>
      <c r="C38" s="83"/>
      <c r="D38" s="84"/>
      <c r="E38" s="84"/>
      <c r="F38" s="85"/>
      <c r="G38" s="86"/>
    </row>
    <row r="39" spans="1:255" ht="24" customHeight="1">
      <c r="A39" s="5"/>
      <c r="B39" s="87" t="s">
        <v>9</v>
      </c>
      <c r="C39" s="88" t="s">
        <v>10</v>
      </c>
      <c r="D39" s="88" t="s">
        <v>11</v>
      </c>
      <c r="E39" s="87" t="s">
        <v>12</v>
      </c>
      <c r="F39" s="88" t="s">
        <v>13</v>
      </c>
      <c r="G39" s="87" t="s">
        <v>14</v>
      </c>
    </row>
    <row r="40" spans="1:255" s="102" customFormat="1" ht="12" customHeight="1">
      <c r="A40" s="96"/>
      <c r="B40" s="97" t="s">
        <v>92</v>
      </c>
      <c r="C40" s="98" t="s">
        <v>93</v>
      </c>
      <c r="D40" s="98">
        <v>0.3</v>
      </c>
      <c r="E40" s="98" t="s">
        <v>76</v>
      </c>
      <c r="F40" s="99">
        <v>84000</v>
      </c>
      <c r="G40" s="100">
        <f>+D40*F40</f>
        <v>25200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</row>
    <row r="41" spans="1:255" s="102" customFormat="1" ht="12" customHeight="1">
      <c r="A41" s="96"/>
      <c r="B41" s="97" t="s">
        <v>94</v>
      </c>
      <c r="C41" s="98" t="s">
        <v>93</v>
      </c>
      <c r="D41" s="98">
        <v>0.5</v>
      </c>
      <c r="E41" s="98" t="s">
        <v>95</v>
      </c>
      <c r="F41" s="99">
        <v>126000</v>
      </c>
      <c r="G41" s="100">
        <f t="shared" ref="G41:G46" si="2">+D41*F41</f>
        <v>63000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</row>
    <row r="42" spans="1:255" s="102" customFormat="1" ht="12" customHeight="1">
      <c r="A42" s="96"/>
      <c r="B42" s="97" t="s">
        <v>96</v>
      </c>
      <c r="C42" s="98" t="s">
        <v>93</v>
      </c>
      <c r="D42" s="98">
        <v>1</v>
      </c>
      <c r="E42" s="98" t="s">
        <v>97</v>
      </c>
      <c r="F42" s="99">
        <v>31500</v>
      </c>
      <c r="G42" s="100">
        <f t="shared" si="2"/>
        <v>31500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</row>
    <row r="43" spans="1:255" s="102" customFormat="1" ht="12" customHeight="1">
      <c r="A43" s="96"/>
      <c r="B43" s="97" t="s">
        <v>98</v>
      </c>
      <c r="C43" s="98" t="s">
        <v>93</v>
      </c>
      <c r="D43" s="98">
        <v>5</v>
      </c>
      <c r="E43" s="98" t="s">
        <v>87</v>
      </c>
      <c r="F43" s="99">
        <v>31500</v>
      </c>
      <c r="G43" s="100">
        <f t="shared" si="2"/>
        <v>157500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s="102" customFormat="1" ht="12" customHeight="1">
      <c r="A44" s="96"/>
      <c r="B44" s="97" t="s">
        <v>99</v>
      </c>
      <c r="C44" s="98" t="s">
        <v>93</v>
      </c>
      <c r="D44" s="98">
        <v>14</v>
      </c>
      <c r="E44" s="98" t="s">
        <v>100</v>
      </c>
      <c r="F44" s="99">
        <v>36750</v>
      </c>
      <c r="G44" s="100">
        <f t="shared" si="2"/>
        <v>514500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  <c r="GO44" s="101"/>
      <c r="GP44" s="101"/>
      <c r="GQ44" s="101"/>
      <c r="GR44" s="101"/>
      <c r="GS44" s="101"/>
      <c r="GT44" s="101"/>
      <c r="GU44" s="101"/>
      <c r="GV44" s="101"/>
      <c r="GW44" s="101"/>
      <c r="GX44" s="101"/>
      <c r="GY44" s="101"/>
      <c r="GZ44" s="101"/>
      <c r="HA44" s="101"/>
      <c r="HB44" s="101"/>
      <c r="HC44" s="101"/>
      <c r="HD44" s="101"/>
      <c r="HE44" s="101"/>
      <c r="HF44" s="101"/>
      <c r="HG44" s="101"/>
      <c r="HH44" s="101"/>
      <c r="HI44" s="101"/>
      <c r="HJ44" s="101"/>
      <c r="HK44" s="101"/>
      <c r="HL44" s="101"/>
      <c r="HM44" s="101"/>
      <c r="HN44" s="101"/>
      <c r="HO44" s="101"/>
      <c r="HP44" s="101"/>
      <c r="HQ44" s="101"/>
      <c r="HR44" s="101"/>
      <c r="HS44" s="101"/>
      <c r="HT44" s="101"/>
      <c r="HU44" s="101"/>
      <c r="HV44" s="101"/>
      <c r="HW44" s="101"/>
      <c r="HX44" s="101"/>
      <c r="HY44" s="101"/>
      <c r="HZ44" s="101"/>
      <c r="IA44" s="101"/>
      <c r="IB44" s="101"/>
      <c r="IC44" s="101"/>
      <c r="ID44" s="101"/>
      <c r="IE44" s="101"/>
      <c r="IF44" s="101"/>
      <c r="IG44" s="101"/>
      <c r="IH44" s="101"/>
      <c r="II44" s="101"/>
      <c r="IJ44" s="101"/>
      <c r="IK44" s="101"/>
      <c r="IL44" s="101"/>
      <c r="IM44" s="101"/>
      <c r="IN44" s="101"/>
      <c r="IO44" s="101"/>
      <c r="IP44" s="101"/>
      <c r="IQ44" s="101"/>
      <c r="IR44" s="101"/>
      <c r="IS44" s="101"/>
      <c r="IT44" s="101"/>
      <c r="IU44" s="101"/>
    </row>
    <row r="45" spans="1:255" s="102" customFormat="1" ht="12" customHeight="1">
      <c r="A45" s="96"/>
      <c r="B45" s="97" t="s">
        <v>101</v>
      </c>
      <c r="C45" s="98" t="s">
        <v>93</v>
      </c>
      <c r="D45" s="98">
        <v>3</v>
      </c>
      <c r="E45" s="98" t="s">
        <v>87</v>
      </c>
      <c r="F45" s="99">
        <v>52500</v>
      </c>
      <c r="G45" s="100">
        <f t="shared" si="2"/>
        <v>157500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GI45" s="101"/>
      <c r="GJ45" s="101"/>
      <c r="GK45" s="101"/>
      <c r="GL45" s="101"/>
      <c r="GM45" s="101"/>
      <c r="GN45" s="101"/>
      <c r="GO45" s="101"/>
      <c r="GP45" s="101"/>
      <c r="GQ45" s="101"/>
      <c r="GR45" s="101"/>
      <c r="GS45" s="101"/>
      <c r="GT45" s="101"/>
      <c r="GU45" s="101"/>
      <c r="GV45" s="101"/>
      <c r="GW45" s="101"/>
      <c r="GX45" s="101"/>
      <c r="GY45" s="101"/>
      <c r="GZ45" s="101"/>
      <c r="HA45" s="101"/>
      <c r="HB45" s="101"/>
      <c r="HC45" s="101"/>
      <c r="HD45" s="101"/>
      <c r="HE45" s="101"/>
      <c r="HF45" s="101"/>
      <c r="HG45" s="101"/>
      <c r="HH45" s="101"/>
      <c r="HI45" s="101"/>
      <c r="HJ45" s="101"/>
      <c r="HK45" s="101"/>
      <c r="HL45" s="101"/>
      <c r="HM45" s="101"/>
      <c r="HN45" s="101"/>
      <c r="HO45" s="101"/>
      <c r="HP45" s="101"/>
      <c r="HQ45" s="101"/>
      <c r="HR45" s="101"/>
      <c r="HS45" s="101"/>
      <c r="HT45" s="101"/>
      <c r="HU45" s="101"/>
      <c r="HV45" s="101"/>
      <c r="HW45" s="101"/>
      <c r="HX45" s="101"/>
      <c r="HY45" s="101"/>
      <c r="HZ45" s="101"/>
      <c r="IA45" s="101"/>
      <c r="IB45" s="101"/>
      <c r="IC45" s="101"/>
      <c r="ID45" s="101"/>
      <c r="IE45" s="101"/>
      <c r="IF45" s="101"/>
      <c r="IG45" s="101"/>
      <c r="IH45" s="101"/>
      <c r="II45" s="101"/>
      <c r="IJ45" s="101"/>
      <c r="IK45" s="101"/>
      <c r="IL45" s="101"/>
      <c r="IM45" s="101"/>
      <c r="IN45" s="101"/>
      <c r="IO45" s="101"/>
      <c r="IP45" s="101"/>
      <c r="IQ45" s="101"/>
      <c r="IR45" s="101"/>
      <c r="IS45" s="101"/>
      <c r="IT45" s="101"/>
      <c r="IU45" s="101"/>
    </row>
    <row r="46" spans="1:255" s="102" customFormat="1" ht="12" customHeight="1">
      <c r="A46" s="96"/>
      <c r="B46" s="97" t="s">
        <v>102</v>
      </c>
      <c r="C46" s="98" t="s">
        <v>93</v>
      </c>
      <c r="D46" s="98">
        <v>1</v>
      </c>
      <c r="E46" s="98" t="s">
        <v>90</v>
      </c>
      <c r="F46" s="99">
        <v>31500</v>
      </c>
      <c r="G46" s="100">
        <f t="shared" si="2"/>
        <v>31500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  <c r="EQ46" s="101"/>
      <c r="ER46" s="101"/>
      <c r="ES46" s="101"/>
      <c r="ET46" s="101"/>
      <c r="EU46" s="101"/>
      <c r="EV46" s="101"/>
      <c r="EW46" s="101"/>
      <c r="EX46" s="101"/>
      <c r="EY46" s="101"/>
      <c r="EZ46" s="101"/>
      <c r="FA46" s="101"/>
      <c r="FB46" s="101"/>
      <c r="FC46" s="101"/>
      <c r="FD46" s="101"/>
      <c r="FE46" s="101"/>
      <c r="FF46" s="101"/>
      <c r="FG46" s="101"/>
      <c r="FH46" s="101"/>
      <c r="FI46" s="101"/>
      <c r="FJ46" s="101"/>
      <c r="FK46" s="101"/>
      <c r="FL46" s="101"/>
      <c r="FM46" s="101"/>
      <c r="FN46" s="101"/>
      <c r="FO46" s="101"/>
      <c r="FP46" s="101"/>
      <c r="FQ46" s="101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101"/>
      <c r="GG46" s="101"/>
      <c r="GH46" s="101"/>
      <c r="GI46" s="101"/>
      <c r="GJ46" s="101"/>
      <c r="GK46" s="101"/>
      <c r="GL46" s="101"/>
      <c r="GM46" s="101"/>
      <c r="GN46" s="101"/>
      <c r="GO46" s="101"/>
      <c r="GP46" s="101"/>
      <c r="GQ46" s="101"/>
      <c r="GR46" s="101"/>
      <c r="GS46" s="101"/>
      <c r="GT46" s="101"/>
      <c r="GU46" s="101"/>
      <c r="GV46" s="101"/>
      <c r="GW46" s="101"/>
      <c r="GX46" s="101"/>
      <c r="GY46" s="101"/>
      <c r="GZ46" s="101"/>
      <c r="HA46" s="101"/>
      <c r="HB46" s="101"/>
      <c r="HC46" s="101"/>
      <c r="HD46" s="101"/>
      <c r="HE46" s="101"/>
      <c r="HF46" s="101"/>
      <c r="HG46" s="101"/>
      <c r="HH46" s="101"/>
      <c r="HI46" s="101"/>
      <c r="HJ46" s="101"/>
      <c r="HK46" s="101"/>
      <c r="HL46" s="101"/>
      <c r="HM46" s="101"/>
      <c r="HN46" s="101"/>
      <c r="HO46" s="101"/>
      <c r="HP46" s="101"/>
      <c r="HQ46" s="101"/>
      <c r="HR46" s="101"/>
      <c r="HS46" s="101"/>
      <c r="HT46" s="101"/>
      <c r="HU46" s="101"/>
      <c r="HV46" s="101"/>
      <c r="HW46" s="101"/>
      <c r="HX46" s="101"/>
      <c r="HY46" s="101"/>
      <c r="HZ46" s="101"/>
      <c r="IA46" s="101"/>
      <c r="IB46" s="101"/>
      <c r="IC46" s="101"/>
      <c r="ID46" s="101"/>
      <c r="IE46" s="101"/>
      <c r="IF46" s="101"/>
      <c r="IG46" s="101"/>
      <c r="IH46" s="101"/>
      <c r="II46" s="101"/>
      <c r="IJ46" s="101"/>
      <c r="IK46" s="101"/>
      <c r="IL46" s="101"/>
      <c r="IM46" s="101"/>
      <c r="IN46" s="101"/>
      <c r="IO46" s="101"/>
      <c r="IP46" s="101"/>
      <c r="IQ46" s="101"/>
      <c r="IR46" s="101"/>
      <c r="IS46" s="101"/>
      <c r="IT46" s="101"/>
      <c r="IU46" s="101"/>
    </row>
    <row r="47" spans="1:255" ht="12" customHeight="1">
      <c r="A47" s="32"/>
      <c r="B47" s="67" t="s">
        <v>19</v>
      </c>
      <c r="C47" s="68"/>
      <c r="D47" s="68"/>
      <c r="E47" s="68"/>
      <c r="F47" s="69"/>
      <c r="G47" s="70">
        <f>SUM(G40:G46)</f>
        <v>980700</v>
      </c>
    </row>
    <row r="48" spans="1:255" ht="12" customHeight="1">
      <c r="A48" s="32"/>
      <c r="B48" s="106"/>
      <c r="C48" s="14"/>
      <c r="D48" s="14"/>
      <c r="E48" s="14"/>
      <c r="F48" s="15"/>
      <c r="G48" s="15"/>
    </row>
    <row r="49" spans="1:255" ht="12" customHeight="1">
      <c r="A49" s="5"/>
      <c r="B49" s="82" t="s">
        <v>20</v>
      </c>
      <c r="C49" s="83"/>
      <c r="D49" s="84"/>
      <c r="E49" s="84"/>
      <c r="F49" s="85"/>
      <c r="G49" s="86"/>
    </row>
    <row r="50" spans="1:255" ht="24" customHeight="1">
      <c r="A50" s="5"/>
      <c r="B50" s="87" t="s">
        <v>21</v>
      </c>
      <c r="C50" s="88" t="s">
        <v>22</v>
      </c>
      <c r="D50" s="88" t="s">
        <v>23</v>
      </c>
      <c r="E50" s="87" t="s">
        <v>12</v>
      </c>
      <c r="F50" s="88" t="s">
        <v>13</v>
      </c>
      <c r="G50" s="87" t="s">
        <v>14</v>
      </c>
    </row>
    <row r="51" spans="1:255" s="102" customFormat="1" ht="12" customHeight="1">
      <c r="A51" s="96"/>
      <c r="B51" s="103" t="s">
        <v>103</v>
      </c>
      <c r="C51" s="98"/>
      <c r="D51" s="98"/>
      <c r="E51" s="98"/>
      <c r="F51" s="99"/>
      <c r="G51" s="122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s="102" customFormat="1" ht="12" customHeight="1">
      <c r="A52" s="96"/>
      <c r="B52" s="97" t="s">
        <v>104</v>
      </c>
      <c r="C52" s="98" t="s">
        <v>50</v>
      </c>
      <c r="D52" s="98">
        <v>300</v>
      </c>
      <c r="E52" s="98" t="s">
        <v>105</v>
      </c>
      <c r="F52" s="99">
        <v>1120</v>
      </c>
      <c r="G52" s="122">
        <f t="shared" ref="G52:G56" si="3">+D52*F52</f>
        <v>336000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/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/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101"/>
      <c r="ID52" s="101"/>
      <c r="IE52" s="101"/>
      <c r="IF52" s="101"/>
      <c r="IG52" s="101"/>
      <c r="IH52" s="101"/>
      <c r="II52" s="101"/>
      <c r="IJ52" s="101"/>
      <c r="IK52" s="101"/>
      <c r="IL52" s="101"/>
      <c r="IM52" s="101"/>
      <c r="IN52" s="101"/>
      <c r="IO52" s="101"/>
      <c r="IP52" s="101"/>
      <c r="IQ52" s="101"/>
      <c r="IR52" s="101"/>
      <c r="IS52" s="101"/>
      <c r="IT52" s="101"/>
      <c r="IU52" s="101"/>
    </row>
    <row r="53" spans="1:255" s="102" customFormat="1" ht="12" customHeight="1">
      <c r="A53" s="96"/>
      <c r="B53" s="97" t="s">
        <v>106</v>
      </c>
      <c r="C53" s="98" t="s">
        <v>50</v>
      </c>
      <c r="D53" s="98">
        <v>250</v>
      </c>
      <c r="E53" s="98" t="s">
        <v>107</v>
      </c>
      <c r="F53" s="99">
        <v>1038</v>
      </c>
      <c r="G53" s="122">
        <f t="shared" si="3"/>
        <v>259500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/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</row>
    <row r="54" spans="1:255" s="102" customFormat="1" ht="12" customHeight="1">
      <c r="A54" s="96"/>
      <c r="B54" s="97" t="s">
        <v>108</v>
      </c>
      <c r="C54" s="98" t="s">
        <v>50</v>
      </c>
      <c r="D54" s="98">
        <v>150</v>
      </c>
      <c r="E54" s="98" t="s">
        <v>56</v>
      </c>
      <c r="F54" s="99">
        <v>1566</v>
      </c>
      <c r="G54" s="122">
        <f t="shared" si="3"/>
        <v>234900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101"/>
      <c r="GG54" s="101"/>
      <c r="GH54" s="101"/>
      <c r="GI54" s="101"/>
      <c r="GJ54" s="101"/>
      <c r="GK54" s="101"/>
      <c r="GL54" s="101"/>
      <c r="GM54" s="101"/>
      <c r="GN54" s="101"/>
      <c r="GO54" s="101"/>
      <c r="GP54" s="101"/>
      <c r="GQ54" s="101"/>
      <c r="GR54" s="101"/>
      <c r="GS54" s="101"/>
      <c r="GT54" s="101"/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/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/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/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</row>
    <row r="55" spans="1:255" s="102" customFormat="1" ht="12" customHeight="1">
      <c r="A55" s="96"/>
      <c r="B55" s="97" t="s">
        <v>109</v>
      </c>
      <c r="C55" s="98" t="s">
        <v>50</v>
      </c>
      <c r="D55" s="98">
        <v>200</v>
      </c>
      <c r="E55" s="98" t="s">
        <v>110</v>
      </c>
      <c r="F55" s="99">
        <v>1711.2</v>
      </c>
      <c r="G55" s="122">
        <f t="shared" si="3"/>
        <v>342240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101"/>
      <c r="GG55" s="101"/>
      <c r="GH55" s="101"/>
      <c r="GI55" s="101"/>
      <c r="GJ55" s="101"/>
      <c r="GK55" s="101"/>
      <c r="GL55" s="101"/>
      <c r="GM55" s="101"/>
      <c r="GN55" s="101"/>
      <c r="GO55" s="101"/>
      <c r="GP55" s="101"/>
      <c r="GQ55" s="101"/>
      <c r="GR55" s="101"/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1"/>
      <c r="HG55" s="101"/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1"/>
      <c r="HV55" s="101"/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1"/>
      <c r="IK55" s="101"/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</row>
    <row r="56" spans="1:255" s="102" customFormat="1" ht="12" customHeight="1">
      <c r="A56" s="96"/>
      <c r="B56" s="97" t="s">
        <v>111</v>
      </c>
      <c r="C56" s="98" t="s">
        <v>50</v>
      </c>
      <c r="D56" s="98">
        <v>200</v>
      </c>
      <c r="E56" s="98" t="s">
        <v>112</v>
      </c>
      <c r="F56" s="99">
        <v>1932.4</v>
      </c>
      <c r="G56" s="122">
        <f t="shared" si="3"/>
        <v>386480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GI56" s="101"/>
      <c r="GJ56" s="101"/>
      <c r="GK56" s="101"/>
      <c r="GL56" s="101"/>
      <c r="GM56" s="101"/>
      <c r="GN56" s="101"/>
      <c r="GO56" s="101"/>
      <c r="GP56" s="101"/>
      <c r="GQ56" s="101"/>
      <c r="GR56" s="101"/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1"/>
      <c r="HG56" s="101"/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1"/>
      <c r="HV56" s="101"/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1"/>
      <c r="IK56" s="101"/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</row>
    <row r="57" spans="1:255" s="102" customFormat="1" ht="12" customHeight="1">
      <c r="A57" s="96"/>
      <c r="B57" s="97" t="s">
        <v>113</v>
      </c>
      <c r="C57" s="98" t="s">
        <v>50</v>
      </c>
      <c r="D57" s="98">
        <v>100</v>
      </c>
      <c r="E57" s="98" t="s">
        <v>114</v>
      </c>
      <c r="F57" s="99">
        <v>871.2</v>
      </c>
      <c r="G57" s="122">
        <f t="shared" ref="G57" si="4">+D57*F57</f>
        <v>87120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</row>
    <row r="58" spans="1:255" s="102" customFormat="1" ht="12" customHeight="1">
      <c r="A58" s="96"/>
      <c r="B58" s="103" t="s">
        <v>115</v>
      </c>
      <c r="C58" s="98"/>
      <c r="D58" s="98"/>
      <c r="E58" s="98"/>
      <c r="F58" s="99"/>
      <c r="G58" s="122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12" customHeight="1">
      <c r="A59" s="96"/>
      <c r="B59" s="97" t="s">
        <v>116</v>
      </c>
      <c r="C59" s="98" t="s">
        <v>59</v>
      </c>
      <c r="D59" s="98">
        <v>10</v>
      </c>
      <c r="E59" s="98" t="s">
        <v>117</v>
      </c>
      <c r="F59" s="99">
        <v>16717</v>
      </c>
      <c r="G59" s="122">
        <f t="shared" ref="G59:G60" si="5">+D59*F59</f>
        <v>167170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2" customFormat="1" ht="12" customHeight="1">
      <c r="A60" s="96"/>
      <c r="B60" s="97" t="s">
        <v>118</v>
      </c>
      <c r="C60" s="98" t="s">
        <v>59</v>
      </c>
      <c r="D60" s="98">
        <v>6</v>
      </c>
      <c r="E60" s="98" t="s">
        <v>119</v>
      </c>
      <c r="F60" s="99">
        <v>23660</v>
      </c>
      <c r="G60" s="122">
        <f t="shared" si="5"/>
        <v>141960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</row>
    <row r="61" spans="1:255" s="102" customFormat="1" ht="12" customHeight="1">
      <c r="A61" s="96"/>
      <c r="B61" s="103" t="s">
        <v>120</v>
      </c>
      <c r="C61" s="98"/>
      <c r="D61" s="98"/>
      <c r="E61" s="98"/>
      <c r="F61" s="99"/>
      <c r="G61" s="122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</row>
    <row r="62" spans="1:255" s="102" customFormat="1" ht="12" customHeight="1">
      <c r="A62" s="96"/>
      <c r="B62" s="97" t="s">
        <v>121</v>
      </c>
      <c r="C62" s="98" t="s">
        <v>59</v>
      </c>
      <c r="D62" s="98">
        <v>20</v>
      </c>
      <c r="E62" s="98" t="s">
        <v>55</v>
      </c>
      <c r="F62" s="99">
        <v>2663.560975609756</v>
      </c>
      <c r="G62" s="122">
        <f t="shared" ref="G62:G65" si="6">+D62*F62</f>
        <v>53271.219512195123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</row>
    <row r="63" spans="1:255" s="102" customFormat="1" ht="12" customHeight="1">
      <c r="A63" s="96"/>
      <c r="B63" s="97" t="s">
        <v>122</v>
      </c>
      <c r="C63" s="98" t="s">
        <v>59</v>
      </c>
      <c r="D63" s="98">
        <v>1.5</v>
      </c>
      <c r="E63" s="98" t="s">
        <v>55</v>
      </c>
      <c r="F63" s="99">
        <v>47272</v>
      </c>
      <c r="G63" s="122">
        <f t="shared" si="6"/>
        <v>70908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</row>
    <row r="64" spans="1:255" s="102" customFormat="1" ht="12" customHeight="1">
      <c r="A64" s="96"/>
      <c r="B64" s="97" t="s">
        <v>123</v>
      </c>
      <c r="C64" s="98" t="s">
        <v>59</v>
      </c>
      <c r="D64" s="98">
        <v>1</v>
      </c>
      <c r="E64" s="98" t="s">
        <v>124</v>
      </c>
      <c r="F64" s="99">
        <v>47150</v>
      </c>
      <c r="G64" s="122">
        <f t="shared" si="6"/>
        <v>47150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</row>
    <row r="65" spans="1:255" s="102" customFormat="1" ht="12" customHeight="1">
      <c r="A65" s="96"/>
      <c r="B65" s="97" t="s">
        <v>125</v>
      </c>
      <c r="C65" s="98" t="s">
        <v>59</v>
      </c>
      <c r="D65" s="98">
        <v>0.5</v>
      </c>
      <c r="E65" s="98" t="s">
        <v>58</v>
      </c>
      <c r="F65" s="99">
        <v>79420</v>
      </c>
      <c r="G65" s="122">
        <f t="shared" si="6"/>
        <v>39710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</row>
    <row r="66" spans="1:255" s="102" customFormat="1" ht="12" customHeight="1">
      <c r="A66" s="96"/>
      <c r="B66" s="97" t="s">
        <v>126</v>
      </c>
      <c r="C66" s="98" t="s">
        <v>59</v>
      </c>
      <c r="D66" s="98">
        <v>0.5</v>
      </c>
      <c r="E66" s="98" t="s">
        <v>110</v>
      </c>
      <c r="F66" s="99">
        <v>34920</v>
      </c>
      <c r="G66" s="122">
        <f t="shared" ref="G66:G68" si="7">+D66*F66</f>
        <v>17460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</row>
    <row r="67" spans="1:255" s="102" customFormat="1" ht="12" customHeight="1">
      <c r="A67" s="96"/>
      <c r="B67" s="103" t="s">
        <v>127</v>
      </c>
      <c r="C67" s="98"/>
      <c r="D67" s="98"/>
      <c r="E67" s="98"/>
      <c r="F67" s="99"/>
      <c r="G67" s="122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s="102" customFormat="1" ht="12" customHeight="1">
      <c r="A68" s="96"/>
      <c r="B68" s="97" t="s">
        <v>128</v>
      </c>
      <c r="C68" s="98" t="s">
        <v>59</v>
      </c>
      <c r="D68" s="98">
        <v>4</v>
      </c>
      <c r="E68" s="98" t="s">
        <v>129</v>
      </c>
      <c r="F68" s="99">
        <v>71380</v>
      </c>
      <c r="G68" s="122">
        <f t="shared" si="7"/>
        <v>285520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s="102" customFormat="1" ht="12" customHeight="1">
      <c r="A69" s="96"/>
      <c r="B69" s="97" t="s">
        <v>130</v>
      </c>
      <c r="C69" s="98" t="s">
        <v>50</v>
      </c>
      <c r="D69" s="98">
        <v>10</v>
      </c>
      <c r="E69" s="98" t="s">
        <v>131</v>
      </c>
      <c r="F69" s="99">
        <v>18069.2</v>
      </c>
      <c r="G69" s="122">
        <f t="shared" ref="G69:G72" si="8">+D69*F69</f>
        <v>180692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s="102" customFormat="1" ht="12" customHeight="1">
      <c r="A70" s="96"/>
      <c r="B70" s="97" t="s">
        <v>132</v>
      </c>
      <c r="C70" s="98" t="s">
        <v>50</v>
      </c>
      <c r="D70" s="98">
        <v>3</v>
      </c>
      <c r="E70" s="98" t="s">
        <v>133</v>
      </c>
      <c r="F70" s="99">
        <v>37950</v>
      </c>
      <c r="G70" s="122">
        <f t="shared" si="8"/>
        <v>113850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</row>
    <row r="71" spans="1:255" s="102" customFormat="1" ht="12" customHeight="1">
      <c r="A71" s="96"/>
      <c r="B71" s="97" t="s">
        <v>134</v>
      </c>
      <c r="C71" s="98" t="s">
        <v>50</v>
      </c>
      <c r="D71" s="98">
        <v>1</v>
      </c>
      <c r="E71" s="98" t="s">
        <v>57</v>
      </c>
      <c r="F71" s="99">
        <v>94803</v>
      </c>
      <c r="G71" s="122">
        <f t="shared" si="8"/>
        <v>94803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</row>
    <row r="72" spans="1:255" s="102" customFormat="1" ht="12" customHeight="1">
      <c r="A72" s="96"/>
      <c r="B72" s="97" t="s">
        <v>135</v>
      </c>
      <c r="C72" s="98" t="s">
        <v>59</v>
      </c>
      <c r="D72" s="98">
        <v>2</v>
      </c>
      <c r="E72" s="98" t="s">
        <v>136</v>
      </c>
      <c r="F72" s="99">
        <v>181152</v>
      </c>
      <c r="G72" s="122">
        <f t="shared" si="8"/>
        <v>362304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</row>
    <row r="73" spans="1:255" s="102" customFormat="1" ht="12" customHeight="1">
      <c r="A73" s="96"/>
      <c r="B73" s="103" t="s">
        <v>138</v>
      </c>
      <c r="C73" s="98"/>
      <c r="D73" s="98"/>
      <c r="E73" s="98"/>
      <c r="F73" s="99"/>
      <c r="G73" s="122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1"/>
      <c r="FF73" s="101"/>
      <c r="FG73" s="101"/>
      <c r="FH73" s="101"/>
      <c r="FI73" s="101"/>
      <c r="FJ73" s="101"/>
      <c r="FK73" s="101"/>
      <c r="FL73" s="101"/>
      <c r="FM73" s="101"/>
      <c r="FN73" s="101"/>
      <c r="FO73" s="101"/>
      <c r="FP73" s="101"/>
      <c r="FQ73" s="101"/>
      <c r="FR73" s="101"/>
      <c r="FS73" s="101"/>
      <c r="FT73" s="101"/>
      <c r="FU73" s="101"/>
      <c r="FV73" s="101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</row>
    <row r="74" spans="1:255" s="102" customFormat="1" ht="25.5">
      <c r="A74" s="96"/>
      <c r="B74" s="121" t="s">
        <v>137</v>
      </c>
      <c r="C74" s="98" t="s">
        <v>59</v>
      </c>
      <c r="D74" s="98">
        <v>20</v>
      </c>
      <c r="E74" s="98" t="s">
        <v>54</v>
      </c>
      <c r="F74" s="99">
        <v>10890</v>
      </c>
      <c r="G74" s="122">
        <f t="shared" ref="G74" si="9">+D74*F74</f>
        <v>217800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</row>
    <row r="75" spans="1:255" ht="11.25" customHeight="1">
      <c r="B75" s="16" t="s">
        <v>24</v>
      </c>
      <c r="C75" s="17"/>
      <c r="D75" s="17"/>
      <c r="E75" s="17"/>
      <c r="F75" s="18"/>
      <c r="G75" s="19">
        <f>SUM(G51:G74)</f>
        <v>3438838.2195121953</v>
      </c>
    </row>
    <row r="76" spans="1:255" ht="11.25" customHeight="1">
      <c r="B76" s="106"/>
      <c r="C76" s="14"/>
      <c r="D76" s="14"/>
      <c r="E76" s="20"/>
      <c r="F76" s="15"/>
      <c r="G76" s="15"/>
    </row>
    <row r="77" spans="1:255" ht="12" customHeight="1">
      <c r="A77" s="5"/>
      <c r="B77" s="82" t="s">
        <v>25</v>
      </c>
      <c r="C77" s="83"/>
      <c r="D77" s="84"/>
      <c r="E77" s="84"/>
      <c r="F77" s="85"/>
      <c r="G77" s="86"/>
    </row>
    <row r="78" spans="1:255" ht="24" customHeight="1">
      <c r="A78" s="5"/>
      <c r="B78" s="87" t="s">
        <v>26</v>
      </c>
      <c r="C78" s="88" t="s">
        <v>22</v>
      </c>
      <c r="D78" s="88" t="s">
        <v>23</v>
      </c>
      <c r="E78" s="87" t="s">
        <v>12</v>
      </c>
      <c r="F78" s="88" t="s">
        <v>13</v>
      </c>
      <c r="G78" s="87" t="s">
        <v>14</v>
      </c>
    </row>
    <row r="79" spans="1:255" s="102" customFormat="1" ht="12" customHeight="1">
      <c r="A79" s="96"/>
      <c r="B79" s="123" t="s">
        <v>139</v>
      </c>
      <c r="C79" s="124" t="s">
        <v>140</v>
      </c>
      <c r="D79" s="124">
        <v>2</v>
      </c>
      <c r="E79" s="124" t="s">
        <v>87</v>
      </c>
      <c r="F79" s="125">
        <v>250000</v>
      </c>
      <c r="G79" s="100">
        <f t="shared" ref="G79:G80" si="10">+F79*D79</f>
        <v>500000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/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/>
      <c r="GB79" s="101"/>
      <c r="GC79" s="101"/>
      <c r="GD79" s="101"/>
      <c r="GE79" s="101"/>
      <c r="GF79" s="101"/>
      <c r="GG79" s="101"/>
      <c r="GH79" s="101"/>
      <c r="GI79" s="101"/>
      <c r="GJ79" s="101"/>
      <c r="GK79" s="101"/>
      <c r="GL79" s="101"/>
      <c r="GM79" s="101"/>
      <c r="GN79" s="101"/>
      <c r="GO79" s="101"/>
      <c r="GP79" s="101"/>
      <c r="GQ79" s="101"/>
      <c r="GR79" s="101"/>
      <c r="GS79" s="101"/>
      <c r="GT79" s="101"/>
      <c r="GU79" s="101"/>
      <c r="GV79" s="101"/>
      <c r="GW79" s="101"/>
      <c r="GX79" s="101"/>
      <c r="GY79" s="101"/>
      <c r="GZ79" s="101"/>
      <c r="HA79" s="101"/>
      <c r="HB79" s="101"/>
      <c r="HC79" s="101"/>
      <c r="HD79" s="101"/>
      <c r="HE79" s="101"/>
      <c r="HF79" s="101"/>
      <c r="HG79" s="101"/>
      <c r="HH79" s="101"/>
      <c r="HI79" s="101"/>
      <c r="HJ79" s="101"/>
      <c r="HK79" s="101"/>
      <c r="HL79" s="101"/>
      <c r="HM79" s="101"/>
      <c r="HN79" s="101"/>
      <c r="HO79" s="101"/>
      <c r="HP79" s="101"/>
      <c r="HQ79" s="101"/>
      <c r="HR79" s="101"/>
      <c r="HS79" s="101"/>
      <c r="HT79" s="101"/>
      <c r="HU79" s="101"/>
      <c r="HV79" s="101"/>
      <c r="HW79" s="101"/>
      <c r="HX79" s="101"/>
      <c r="HY79" s="101"/>
      <c r="HZ79" s="101"/>
      <c r="IA79" s="101"/>
      <c r="IB79" s="101"/>
      <c r="IC79" s="101"/>
      <c r="ID79" s="101"/>
      <c r="IE79" s="101"/>
      <c r="IF79" s="101"/>
      <c r="IG79" s="101"/>
      <c r="IH79" s="101"/>
      <c r="II79" s="101"/>
      <c r="IJ79" s="101"/>
      <c r="IK79" s="101"/>
      <c r="IL79" s="101"/>
      <c r="IM79" s="101"/>
      <c r="IN79" s="101"/>
      <c r="IO79" s="101"/>
      <c r="IP79" s="101"/>
      <c r="IQ79" s="101"/>
      <c r="IR79" s="101"/>
      <c r="IS79" s="101"/>
      <c r="IT79" s="101"/>
      <c r="IU79" s="101"/>
    </row>
    <row r="80" spans="1:255" s="102" customFormat="1" ht="12" customHeight="1">
      <c r="A80" s="96"/>
      <c r="B80" s="123" t="s">
        <v>141</v>
      </c>
      <c r="C80" s="124" t="s">
        <v>140</v>
      </c>
      <c r="D80" s="124">
        <v>2</v>
      </c>
      <c r="E80" s="124" t="s">
        <v>142</v>
      </c>
      <c r="F80" s="125">
        <v>75000</v>
      </c>
      <c r="G80" s="100">
        <f t="shared" si="10"/>
        <v>150000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GI80" s="101"/>
      <c r="GJ80" s="101"/>
      <c r="GK80" s="101"/>
      <c r="GL80" s="101"/>
      <c r="GM80" s="101"/>
      <c r="GN80" s="101"/>
      <c r="GO80" s="101"/>
      <c r="GP80" s="101"/>
      <c r="GQ80" s="101"/>
      <c r="GR80" s="101"/>
      <c r="GS80" s="101"/>
      <c r="GT80" s="101"/>
      <c r="GU80" s="101"/>
      <c r="GV80" s="101"/>
      <c r="GW80" s="101"/>
      <c r="GX80" s="101"/>
      <c r="GY80" s="101"/>
      <c r="GZ80" s="101"/>
      <c r="HA80" s="101"/>
      <c r="HB80" s="101"/>
      <c r="HC80" s="101"/>
      <c r="HD80" s="101"/>
      <c r="HE80" s="101"/>
      <c r="HF80" s="101"/>
      <c r="HG80" s="101"/>
      <c r="HH80" s="101"/>
      <c r="HI80" s="101"/>
      <c r="HJ80" s="101"/>
      <c r="HK80" s="101"/>
      <c r="HL80" s="101"/>
      <c r="HM80" s="101"/>
      <c r="HN80" s="101"/>
      <c r="HO80" s="101"/>
      <c r="HP80" s="101"/>
      <c r="HQ80" s="101"/>
      <c r="HR80" s="101"/>
      <c r="HS80" s="101"/>
      <c r="HT80" s="101"/>
      <c r="HU80" s="101"/>
      <c r="HV80" s="101"/>
      <c r="HW80" s="101"/>
      <c r="HX80" s="101"/>
      <c r="HY80" s="101"/>
      <c r="HZ80" s="101"/>
      <c r="IA80" s="101"/>
      <c r="IB80" s="101"/>
      <c r="IC80" s="101"/>
      <c r="ID80" s="101"/>
      <c r="IE80" s="101"/>
      <c r="IF80" s="101"/>
      <c r="IG80" s="101"/>
      <c r="IH80" s="101"/>
      <c r="II80" s="101"/>
      <c r="IJ80" s="101"/>
      <c r="IK80" s="101"/>
      <c r="IL80" s="101"/>
      <c r="IM80" s="101"/>
      <c r="IN80" s="101"/>
      <c r="IO80" s="101"/>
      <c r="IP80" s="101"/>
      <c r="IQ80" s="101"/>
      <c r="IR80" s="101"/>
      <c r="IS80" s="101"/>
      <c r="IT80" s="101"/>
      <c r="IU80" s="101"/>
    </row>
    <row r="81" spans="1:7" ht="11.25" customHeight="1">
      <c r="B81" s="16" t="s">
        <v>27</v>
      </c>
      <c r="C81" s="17"/>
      <c r="D81" s="17"/>
      <c r="E81" s="17"/>
      <c r="F81" s="18"/>
      <c r="G81" s="19">
        <f>SUM(G79:G80)</f>
        <v>650000</v>
      </c>
    </row>
    <row r="82" spans="1:7" ht="11.25" customHeight="1">
      <c r="B82" s="35"/>
      <c r="C82" s="35"/>
      <c r="D82" s="35"/>
      <c r="E82" s="35"/>
      <c r="F82" s="36"/>
      <c r="G82" s="36"/>
    </row>
    <row r="83" spans="1:7" ht="11.25" customHeight="1">
      <c r="B83" s="37" t="s">
        <v>28</v>
      </c>
      <c r="C83" s="38"/>
      <c r="D83" s="38"/>
      <c r="E83" s="38"/>
      <c r="F83" s="38"/>
      <c r="G83" s="39">
        <f>G31+G36+G47+G75+G81</f>
        <v>9744538.2195121944</v>
      </c>
    </row>
    <row r="84" spans="1:7" ht="11.25" customHeight="1">
      <c r="B84" s="40" t="s">
        <v>29</v>
      </c>
      <c r="C84" s="22"/>
      <c r="D84" s="22"/>
      <c r="E84" s="22"/>
      <c r="F84" s="22"/>
      <c r="G84" s="41">
        <f>G83*0.05</f>
        <v>487226.91097560973</v>
      </c>
    </row>
    <row r="85" spans="1:7" ht="11.25" customHeight="1">
      <c r="B85" s="42" t="s">
        <v>30</v>
      </c>
      <c r="C85" s="21"/>
      <c r="D85" s="21"/>
      <c r="E85" s="21"/>
      <c r="F85" s="21"/>
      <c r="G85" s="43">
        <f>G84+G83</f>
        <v>10231765.130487803</v>
      </c>
    </row>
    <row r="86" spans="1:7" ht="11.25" customHeight="1">
      <c r="B86" s="40" t="s">
        <v>31</v>
      </c>
      <c r="C86" s="22"/>
      <c r="D86" s="22"/>
      <c r="E86" s="22"/>
      <c r="F86" s="22"/>
      <c r="G86" s="41">
        <f>G12</f>
        <v>15000000</v>
      </c>
    </row>
    <row r="87" spans="1:7" ht="11.25" customHeight="1">
      <c r="B87" s="44" t="s">
        <v>32</v>
      </c>
      <c r="C87" s="45"/>
      <c r="D87" s="45"/>
      <c r="E87" s="45"/>
      <c r="F87" s="45"/>
      <c r="G87" s="46">
        <f>G86-G85</f>
        <v>4768234.8695121966</v>
      </c>
    </row>
    <row r="88" spans="1:7" ht="11.25" customHeight="1">
      <c r="B88" s="33" t="s">
        <v>33</v>
      </c>
      <c r="C88" s="34"/>
      <c r="D88" s="34"/>
      <c r="E88" s="34"/>
      <c r="F88" s="34"/>
      <c r="G88" s="29"/>
    </row>
    <row r="89" spans="1:7" ht="11.25" customHeight="1" thickBot="1">
      <c r="B89" s="47"/>
      <c r="C89" s="34"/>
      <c r="D89" s="34"/>
      <c r="E89" s="34"/>
      <c r="F89" s="34"/>
      <c r="G89" s="29"/>
    </row>
    <row r="90" spans="1:7" s="92" customFormat="1" ht="12" customHeight="1">
      <c r="A90" s="89"/>
      <c r="B90" s="59" t="s">
        <v>34</v>
      </c>
      <c r="C90" s="90"/>
      <c r="D90" s="90"/>
      <c r="E90" s="90"/>
      <c r="F90" s="90"/>
      <c r="G90" s="91"/>
    </row>
    <row r="91" spans="1:7" s="92" customFormat="1" ht="12" customHeight="1">
      <c r="A91" s="89"/>
      <c r="B91" s="126" t="s">
        <v>143</v>
      </c>
      <c r="C91" s="127"/>
      <c r="D91" s="127"/>
      <c r="E91" s="127"/>
      <c r="F91" s="127"/>
      <c r="G91" s="128"/>
    </row>
    <row r="92" spans="1:7" s="92" customFormat="1" ht="12" customHeight="1">
      <c r="B92" s="126" t="s">
        <v>144</v>
      </c>
      <c r="C92" s="127"/>
      <c r="D92" s="127"/>
      <c r="E92" s="127"/>
      <c r="F92" s="127"/>
      <c r="G92" s="128"/>
    </row>
    <row r="93" spans="1:7" s="92" customFormat="1" ht="12" customHeight="1">
      <c r="B93" s="126" t="s">
        <v>145</v>
      </c>
      <c r="C93" s="127"/>
      <c r="D93" s="127"/>
      <c r="E93" s="127"/>
      <c r="F93" s="127"/>
      <c r="G93" s="128"/>
    </row>
    <row r="94" spans="1:7" s="92" customFormat="1" ht="12" customHeight="1">
      <c r="B94" s="126" t="s">
        <v>146</v>
      </c>
      <c r="C94" s="127"/>
      <c r="D94" s="127"/>
      <c r="E94" s="127"/>
      <c r="F94" s="127"/>
      <c r="G94" s="128"/>
    </row>
    <row r="95" spans="1:7" s="92" customFormat="1" ht="12" customHeight="1">
      <c r="B95" s="126" t="s">
        <v>147</v>
      </c>
      <c r="C95" s="129"/>
      <c r="D95" s="129"/>
      <c r="E95" s="129"/>
      <c r="F95" s="129"/>
      <c r="G95" s="130"/>
    </row>
    <row r="96" spans="1:7" s="92" customFormat="1" ht="12" customHeight="1">
      <c r="B96" s="126" t="s">
        <v>148</v>
      </c>
      <c r="C96" s="127"/>
      <c r="D96" s="127"/>
      <c r="E96" s="127"/>
      <c r="F96" s="127"/>
      <c r="G96" s="128"/>
    </row>
    <row r="97" spans="1:255" s="92" customFormat="1" ht="12" customHeight="1">
      <c r="B97" s="131" t="s">
        <v>149</v>
      </c>
      <c r="C97" s="132"/>
      <c r="D97" s="132"/>
      <c r="E97" s="132"/>
      <c r="F97" s="132"/>
      <c r="G97" s="133"/>
    </row>
    <row r="98" spans="1:255" s="92" customFormat="1" ht="12" customHeight="1" thickBot="1">
      <c r="B98" s="134" t="s">
        <v>150</v>
      </c>
      <c r="C98" s="135"/>
      <c r="D98" s="135"/>
      <c r="E98" s="135"/>
      <c r="F98" s="135"/>
      <c r="G98" s="136"/>
    </row>
    <row r="99" spans="1:255" s="95" customFormat="1" ht="9">
      <c r="A99" s="93"/>
      <c r="B99" s="57"/>
      <c r="C99" s="31"/>
      <c r="D99" s="31"/>
      <c r="E99" s="31"/>
      <c r="F99" s="31"/>
      <c r="G99" s="94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</row>
    <row r="100" spans="1:255" ht="11.25" customHeight="1" thickBot="1">
      <c r="B100" s="111" t="s">
        <v>35</v>
      </c>
      <c r="C100" s="112"/>
      <c r="D100" s="56"/>
      <c r="E100" s="23"/>
      <c r="F100" s="23"/>
      <c r="G100" s="29"/>
    </row>
    <row r="101" spans="1:255" ht="11.25" customHeight="1">
      <c r="B101" s="49" t="s">
        <v>26</v>
      </c>
      <c r="C101" s="24" t="s">
        <v>36</v>
      </c>
      <c r="D101" s="50" t="s">
        <v>37</v>
      </c>
      <c r="E101" s="23"/>
      <c r="F101" s="23"/>
      <c r="G101" s="29"/>
    </row>
    <row r="102" spans="1:255" ht="11.25" customHeight="1">
      <c r="B102" s="51" t="s">
        <v>38</v>
      </c>
      <c r="C102" s="25">
        <f>+G31</f>
        <v>4675000</v>
      </c>
      <c r="D102" s="52">
        <f>(C102/C108)</f>
        <v>0.45691040992231197</v>
      </c>
      <c r="E102" s="23"/>
      <c r="F102" s="23"/>
      <c r="G102" s="29"/>
    </row>
    <row r="103" spans="1:255" ht="11.25" customHeight="1">
      <c r="B103" s="51" t="s">
        <v>60</v>
      </c>
      <c r="C103" s="25">
        <f>+G36</f>
        <v>0</v>
      </c>
      <c r="D103" s="52">
        <f>(C103/C108)</f>
        <v>0</v>
      </c>
      <c r="E103" s="23"/>
      <c r="F103" s="23"/>
      <c r="G103" s="29"/>
    </row>
    <row r="104" spans="1:255" ht="11.25" customHeight="1">
      <c r="B104" s="51" t="s">
        <v>39</v>
      </c>
      <c r="C104" s="25">
        <f>+G47</f>
        <v>980700</v>
      </c>
      <c r="D104" s="52">
        <f>(C104/C108)</f>
        <v>9.5848564494291202E-2</v>
      </c>
      <c r="E104" s="23"/>
      <c r="F104" s="23"/>
      <c r="G104" s="29"/>
    </row>
    <row r="105" spans="1:255" ht="11.25" customHeight="1">
      <c r="B105" s="51" t="s">
        <v>21</v>
      </c>
      <c r="C105" s="25">
        <f>+G75</f>
        <v>3438838.2195121953</v>
      </c>
      <c r="D105" s="52">
        <f>(C105/C108)</f>
        <v>0.33609432738691564</v>
      </c>
      <c r="E105" s="23"/>
      <c r="F105" s="23"/>
      <c r="G105" s="29"/>
    </row>
    <row r="106" spans="1:255" ht="11.25" customHeight="1">
      <c r="B106" s="51" t="s">
        <v>40</v>
      </c>
      <c r="C106" s="26">
        <f>+G81</f>
        <v>650000</v>
      </c>
      <c r="D106" s="52">
        <f>(C106/C108)</f>
        <v>6.3527650577433745E-2</v>
      </c>
      <c r="E106" s="28"/>
      <c r="F106" s="28"/>
      <c r="G106" s="29"/>
    </row>
    <row r="107" spans="1:255" ht="11.25" customHeight="1">
      <c r="B107" s="51" t="s">
        <v>41</v>
      </c>
      <c r="C107" s="26">
        <f>+G84</f>
        <v>487226.91097560973</v>
      </c>
      <c r="D107" s="52">
        <f>(C107/C108)</f>
        <v>4.7619047619047623E-2</v>
      </c>
      <c r="E107" s="28"/>
      <c r="F107" s="28"/>
      <c r="G107" s="29"/>
    </row>
    <row r="108" spans="1:255" ht="11.25" customHeight="1" thickBot="1">
      <c r="B108" s="53" t="s">
        <v>42</v>
      </c>
      <c r="C108" s="54">
        <f>SUM(C102:C107)</f>
        <v>10231765.130487803</v>
      </c>
      <c r="D108" s="55">
        <f>SUM(D102:D107)</f>
        <v>1</v>
      </c>
      <c r="E108" s="28"/>
      <c r="F108" s="28"/>
      <c r="G108" s="29"/>
    </row>
    <row r="109" spans="1:255" ht="11.25" customHeight="1">
      <c r="B109" s="47"/>
      <c r="C109" s="34"/>
      <c r="D109" s="34"/>
      <c r="E109" s="34"/>
      <c r="F109" s="34"/>
      <c r="G109" s="29"/>
    </row>
    <row r="110" spans="1:255" ht="11.25" customHeight="1">
      <c r="B110" s="48"/>
      <c r="C110" s="34"/>
      <c r="D110" s="34"/>
      <c r="E110" s="34"/>
      <c r="F110" s="34"/>
      <c r="G110" s="29"/>
    </row>
    <row r="111" spans="1:255" ht="11.25" customHeight="1" thickBot="1">
      <c r="B111" s="61"/>
      <c r="C111" s="62" t="s">
        <v>61</v>
      </c>
      <c r="D111" s="63"/>
      <c r="E111" s="64"/>
      <c r="F111" s="27"/>
      <c r="G111" s="29"/>
    </row>
    <row r="112" spans="1:255" ht="11.25" customHeight="1">
      <c r="B112" s="65" t="s">
        <v>47</v>
      </c>
      <c r="C112" s="104">
        <v>8000</v>
      </c>
      <c r="D112" s="104">
        <v>10000</v>
      </c>
      <c r="E112" s="105">
        <v>12000</v>
      </c>
      <c r="F112" s="60"/>
      <c r="G112" s="30"/>
    </row>
    <row r="113" spans="2:7" ht="11.25" customHeight="1" thickBot="1">
      <c r="B113" s="53" t="s">
        <v>62</v>
      </c>
      <c r="C113" s="71">
        <f>(G85/C112)</f>
        <v>1278.9706413109755</v>
      </c>
      <c r="D113" s="71">
        <f>(G85/D112)</f>
        <v>1023.1765130487803</v>
      </c>
      <c r="E113" s="72">
        <f>(G85/E112)</f>
        <v>852.64709420731697</v>
      </c>
      <c r="F113" s="60"/>
      <c r="G113" s="30"/>
    </row>
    <row r="114" spans="2:7" ht="11.25" customHeight="1">
      <c r="B114" s="58" t="s">
        <v>43</v>
      </c>
      <c r="C114" s="31"/>
      <c r="D114" s="31"/>
      <c r="E114" s="31"/>
      <c r="F114" s="31"/>
      <c r="G114" s="31"/>
    </row>
  </sheetData>
  <mergeCells count="9">
    <mergeCell ref="B100:C100"/>
    <mergeCell ref="E13:F13"/>
    <mergeCell ref="E11:F11"/>
    <mergeCell ref="E10:F10"/>
    <mergeCell ref="E9:F9"/>
    <mergeCell ref="E14:F14"/>
    <mergeCell ref="E15:F15"/>
    <mergeCell ref="B17:G17"/>
    <mergeCell ref="B97:G9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2023-02-08T19:48:25Z</dcterms:modified>
</cp:coreProperties>
</file>