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25200" windowHeight="11385"/>
  </bookViews>
  <sheets>
    <sheet name="CEREZO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53" i="1"/>
  <c r="G54" i="1"/>
  <c r="G55" i="1"/>
  <c r="G56" i="1"/>
  <c r="G57" i="1"/>
  <c r="G59" i="1"/>
  <c r="G60" i="1"/>
  <c r="G62" i="1"/>
  <c r="G63" i="1"/>
  <c r="G64" i="1"/>
  <c r="G65" i="1"/>
  <c r="G66" i="1"/>
  <c r="G68" i="1"/>
  <c r="G69" i="1"/>
  <c r="G70" i="1"/>
  <c r="G71" i="1"/>
  <c r="G72" i="1"/>
  <c r="G74" i="1"/>
  <c r="G12" i="1"/>
  <c r="G52" i="1" l="1"/>
  <c r="G43" i="1"/>
  <c r="G42" i="1"/>
  <c r="G41" i="1"/>
  <c r="G40" i="1"/>
  <c r="G45" i="1"/>
  <c r="G44" i="1"/>
  <c r="G46" i="1"/>
  <c r="G75" i="1" l="1"/>
  <c r="G30" i="1"/>
  <c r="G29" i="1"/>
  <c r="G28" i="1"/>
  <c r="G27" i="1"/>
  <c r="G26" i="1"/>
  <c r="G25" i="1"/>
  <c r="G24" i="1"/>
  <c r="G23" i="1"/>
  <c r="G22" i="1"/>
  <c r="G21" i="1"/>
  <c r="G80" i="1" l="1"/>
  <c r="G81" i="1" s="1"/>
  <c r="G47" i="1" l="1"/>
  <c r="G31" i="1" l="1"/>
  <c r="G86" i="1" l="1"/>
  <c r="C106" i="1"/>
  <c r="C105" i="1" l="1"/>
  <c r="C104" i="1"/>
  <c r="C102" i="1"/>
  <c r="G36" i="1" l="1"/>
  <c r="G83" i="1" s="1"/>
  <c r="G84" i="1" l="1"/>
  <c r="G85" i="1" s="1"/>
  <c r="G87" i="1" l="1"/>
  <c r="C107" i="1"/>
  <c r="C113" i="1" l="1"/>
  <c r="C108" i="1"/>
  <c r="D107" i="1" s="1"/>
  <c r="D113" i="1"/>
  <c r="E113" i="1"/>
  <c r="D105" i="1" l="1"/>
  <c r="D102" i="1"/>
  <c r="D104" i="1"/>
  <c r="D106" i="1"/>
  <c r="D108" i="1" l="1"/>
</calcChain>
</file>

<file path=xl/sharedStrings.xml><?xml version="1.0" encoding="utf-8"?>
<sst xmlns="http://schemas.openxmlformats.org/spreadsheetml/2006/main" count="214" uniqueCount="151">
  <si>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</si>
  <si>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</si>
  <si>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</si>
  <si>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</si>
  <si>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</si>
  <si>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</si>
  <si>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</si>
  <si>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</si>
  <si>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</si>
  <si>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</si>
  <si>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</si>
  <si>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</si>
  <si>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</si>
  <si>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</si>
  <si>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</si>
  <si>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</si>
  <si>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</si>
  <si>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</si>
  <si>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</si>
  <si>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</si>
  <si>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</si>
  <si>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</si>
  <si>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</si>
  <si>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</si>
  <si>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</si>
  <si>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</si>
  <si>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</si>
  <si>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</si>
  <si>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</si>
  <si>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</si>
  <si>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</si>
  <si>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</si>
  <si>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</si>
  <si>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</si>
  <si>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</si>
  <si>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</si>
  <si>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</si>
  <si>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</si>
  <si>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</si>
  <si>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</si>
  <si>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</si>
  <si>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</si>
  <si>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</si>
  <si>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</si>
  <si>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</si>
  <si>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</si>
  <si>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</si>
  <si>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</si>
  <si>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</si>
  <si>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</si>
  <si>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Todas</t>
  </si>
  <si>
    <t>1. Los precios de los insumos y productos se expresan con IVA.</t>
  </si>
  <si>
    <t>2. El  costo de la mano de obra incluye impuestos e imposiciones.</t>
  </si>
  <si>
    <t>4. El costo de la maquinaria incluye el costo del operador, combustible y arriendo del equipo.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</si>
  <si>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</si>
  <si>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</si>
  <si>
    <t>COSTOS DIRECTOS DE PRODUCCION POR HECTAREA (Incluye IVA)</t>
  </si>
  <si>
    <t>JM</t>
  </si>
  <si>
    <t>FERTILIZANTES</t>
  </si>
  <si>
    <t>kg</t>
  </si>
  <si>
    <t>FUNGICIDAS</t>
  </si>
  <si>
    <t>INSECTICIDAS</t>
  </si>
  <si>
    <r>
      <t>PRECIO ESPERADO (</t>
    </r>
    <r>
      <rPr>
        <u/>
        <sz val="8"/>
        <color indexed="8"/>
        <rFont val="Arial Narrow"/>
        <family val="2"/>
      </rPr>
      <t>/</t>
    </r>
    <r>
      <rPr>
        <sz val="8"/>
        <color indexed="8"/>
        <rFont val="Arial Narrow"/>
        <family val="2"/>
      </rPr>
      <t>kg)</t>
    </r>
  </si>
  <si>
    <t>Diciembre</t>
  </si>
  <si>
    <t>Julio</t>
  </si>
  <si>
    <t>HERBICIDAS</t>
  </si>
  <si>
    <t>RENDIMIENTO (kg/ha)</t>
  </si>
  <si>
    <t>Septiembre</t>
  </si>
  <si>
    <t>Muriato de potasio</t>
  </si>
  <si>
    <t>Nitrato de potasio</t>
  </si>
  <si>
    <t>B. O'Higgins</t>
  </si>
  <si>
    <t>Rancagua</t>
  </si>
  <si>
    <t>Regina/Bing/lapins/Santina</t>
  </si>
  <si>
    <t>medio</t>
  </si>
  <si>
    <t>CEREZO MANTENCION</t>
  </si>
  <si>
    <t xml:space="preserve">Diciembre </t>
  </si>
  <si>
    <t>Mercado interno</t>
  </si>
  <si>
    <t>Nov- Dic</t>
  </si>
  <si>
    <t>Helada, lluvia extemporánea</t>
  </si>
  <si>
    <t>Poda invierno</t>
  </si>
  <si>
    <t>Junio</t>
  </si>
  <si>
    <t>Poda de Vigor</t>
  </si>
  <si>
    <t>Octubre - Mayo</t>
  </si>
  <si>
    <t>Incisión de yemas</t>
  </si>
  <si>
    <t xml:space="preserve">Julio  </t>
  </si>
  <si>
    <t>Control Fitosanitario</t>
  </si>
  <si>
    <t>Todos (nota 9)</t>
  </si>
  <si>
    <t>Control de malezas</t>
  </si>
  <si>
    <t>Septiembre - Diciembre</t>
  </si>
  <si>
    <t>Control de malezas (desmanche)</t>
  </si>
  <si>
    <t>Riego (24 Riegos 8 Meses)</t>
  </si>
  <si>
    <t>Cosecha, Selección y carga</t>
  </si>
  <si>
    <t>Diciembre - Marzo</t>
  </si>
  <si>
    <t>Control de cosecha</t>
  </si>
  <si>
    <t>Varios, cercos, conducción, tutores, etc.</t>
  </si>
  <si>
    <t>Enero - Diciembre</t>
  </si>
  <si>
    <t>Surqueadura riego</t>
  </si>
  <si>
    <t>Triturar residuos poda</t>
  </si>
  <si>
    <t>Incorporación de residuos (rastra)</t>
  </si>
  <si>
    <t>Agosto-enero</t>
  </si>
  <si>
    <t>Cosecha (carro de arrastre)</t>
  </si>
  <si>
    <t>Aplicaciones fitosanitarias</t>
  </si>
  <si>
    <t>Junio - Septiembre</t>
  </si>
  <si>
    <t>Cosecha y carga</t>
  </si>
  <si>
    <t>Rastraje</t>
  </si>
  <si>
    <t>Mezcla 17-20-20</t>
  </si>
  <si>
    <t>Julio-octubre</t>
  </si>
  <si>
    <t>Urea Granulada</t>
  </si>
  <si>
    <t>Septiembre-abril</t>
  </si>
  <si>
    <t>Nitrato de calcio</t>
  </si>
  <si>
    <t>Agosto-octubre</t>
  </si>
  <si>
    <t>Agosto-noviembre</t>
  </si>
  <si>
    <t>Nitrato de Magnesio</t>
  </si>
  <si>
    <t>Agosto - Diciembre</t>
  </si>
  <si>
    <t>Rango 75 WG</t>
  </si>
  <si>
    <t>L</t>
  </si>
  <si>
    <t>Mayo-febrero</t>
  </si>
  <si>
    <t xml:space="preserve">Reglone SC </t>
  </si>
  <si>
    <t>Mayo-diciembre</t>
  </si>
  <si>
    <t>winspray miscible</t>
  </si>
  <si>
    <t>Junio-julio</t>
  </si>
  <si>
    <t xml:space="preserve">Polaris 40 WP </t>
  </si>
  <si>
    <t>Karate con tecnología Zeon</t>
  </si>
  <si>
    <t xml:space="preserve">     Septiembre-Febrero</t>
  </si>
  <si>
    <t xml:space="preserve">Bull CS </t>
  </si>
  <si>
    <t>Noviembre-Febrero</t>
  </si>
  <si>
    <t>Hurricane 70 WP</t>
  </si>
  <si>
    <t>Phyton 27</t>
  </si>
  <si>
    <t>May-Sep</t>
  </si>
  <si>
    <t>Nordox Super 75 WG</t>
  </si>
  <si>
    <t>Mayo-julio</t>
  </si>
  <si>
    <t>Iprodione 500</t>
  </si>
  <si>
    <t>Septiembre-marzo</t>
  </si>
  <si>
    <t>BC-1000</t>
  </si>
  <si>
    <t>Noviembre-enero</t>
  </si>
  <si>
    <t>Bellis</t>
  </si>
  <si>
    <t>Octubre-diciembre</t>
  </si>
  <si>
    <t>REGULADOR DE CRECIMIENTO</t>
  </si>
  <si>
    <t>Dormex (aplicar 60 a 55 días antes de floración)</t>
  </si>
  <si>
    <t>Julio-agosto</t>
  </si>
  <si>
    <t>Traslados</t>
  </si>
  <si>
    <t>c/u</t>
  </si>
  <si>
    <t>Dic - Marzo</t>
  </si>
  <si>
    <t>Otros gastos de venta</t>
  </si>
  <si>
    <t>Diciembre- Marzo</t>
  </si>
  <si>
    <t>3.  Precio de Insumos corresponde a  precios  colocados en el predio</t>
  </si>
  <si>
    <t>5. Los insumos aplicados (tipo y dosis) están referidos al  Área en particular.</t>
  </si>
  <si>
    <t>6. El precio esperado por ventas corresponde al precio colocado en el domicilio del comprador.</t>
  </si>
  <si>
    <t>8. Control de malezas a traves de 4 aplicaciones de herbicidas, más control mecanico con rana/rastra (manejo referencial con huerto con riego por surco)</t>
  </si>
  <si>
    <t>7. Se estima un Manejo fitosanitario con min 24 aplicaciones al año (Fertilizantes foliares, bioestimulantes, bloqueadores solares, insecticida, fungicida, acaricida )</t>
  </si>
  <si>
    <t>ESCENARIOS COSTO UNITARIO  ($/Há)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</si>
</sst>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1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2" fillId="0" borderId="55" xfId="0" applyFont="1" applyFill="1" applyBorder="1" applyAlignment="1">
      <alignment horizontal="right"/>
    </xf>
    <xf numFmtId="0" fontId="3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/>
    </xf>
    <xf numFmtId="168" fontId="22" fillId="0" borderId="55" xfId="8" applyNumberFormat="1" applyFont="1" applyFill="1" applyBorder="1" applyAlignment="1">
      <alignment horizontal="right"/>
    </xf>
    <xf numFmtId="0" fontId="22" fillId="0" borderId="55" xfId="0" applyFont="1" applyFill="1" applyBorder="1" applyAlignment="1">
      <alignment horizontal="right" wrapText="1"/>
    </xf>
    <xf numFmtId="3" fontId="22" fillId="0" borderId="55" xfId="0" applyNumberFormat="1" applyFont="1" applyFill="1" applyBorder="1" applyAlignment="1">
      <alignment horizontal="right"/>
    </xf>
    <xf numFmtId="17" fontId="22" fillId="0" borderId="55" xfId="0" applyNumberFormat="1" applyFont="1" applyFill="1" applyBorder="1" applyAlignment="1">
      <alignment horizontal="right"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  <xf numFmtId="0" fontId="24" fillId="0" borderId="56" xfId="0" applyFont="1" applyFill="1" applyBorder="1"/>
    <xf numFmtId="0" fontId="24" fillId="0" borderId="56" xfId="0" applyFont="1" applyFill="1" applyBorder="1" applyAlignment="1">
      <alignment horizontal="center"/>
    </xf>
    <xf numFmtId="0" fontId="24" fillId="0" borderId="56" xfId="0" applyFont="1" applyFill="1" applyBorder="1" applyAlignment="1">
      <alignment horizontal="right"/>
    </xf>
    <xf numFmtId="3" fontId="24" fillId="0" borderId="56" xfId="0" applyNumberFormat="1" applyFont="1" applyFill="1" applyBorder="1" applyAlignment="1">
      <alignment horizontal="right"/>
    </xf>
    <xf numFmtId="0" fontId="25" fillId="0" borderId="16" xfId="6" applyFont="1" applyFill="1" applyBorder="1" applyAlignment="1" applyProtection="1">
      <alignment horizontal="left" vertical="center"/>
    </xf>
    <xf numFmtId="0" fontId="25" fillId="0" borderId="16" xfId="6" applyFont="1" applyFill="1" applyBorder="1" applyAlignment="1" applyProtection="1">
      <alignment horizontal="left" vertical="center" wrapText="1"/>
    </xf>
    <xf numFmtId="0" fontId="25" fillId="0" borderId="41" xfId="6" applyFont="1" applyFill="1" applyBorder="1" applyAlignment="1" applyProtection="1">
      <alignment horizontal="left" vertical="center"/>
    </xf>
    <xf numFmtId="0" fontId="25" fillId="0" borderId="42" xfId="6" applyFont="1" applyFill="1" applyBorder="1" applyAlignment="1" applyProtection="1">
      <alignment horizontal="left" vertical="center"/>
    </xf>
    <xf numFmtId="0" fontId="25" fillId="0" borderId="41" xfId="6" applyFont="1" applyFill="1" applyBorder="1" applyAlignment="1" applyProtection="1">
      <alignment horizontal="left" vertical="center" wrapText="1"/>
    </xf>
    <xf numFmtId="0" fontId="25" fillId="0" borderId="42" xfId="6" applyFont="1" applyFill="1" applyBorder="1" applyAlignment="1" applyProtection="1">
      <alignment horizontal="left" vertical="center" wrapText="1"/>
    </xf>
    <xf numFmtId="0" fontId="25" fillId="0" borderId="43" xfId="6" applyFont="1" applyFill="1" applyBorder="1" applyAlignment="1" applyProtection="1">
      <alignment horizontal="left" vertical="center" wrapText="1"/>
    </xf>
    <xf numFmtId="0" fontId="25" fillId="0" borderId="44" xfId="6" applyFont="1" applyFill="1" applyBorder="1" applyAlignment="1" applyProtection="1">
      <alignment horizontal="left" vertical="center" wrapText="1"/>
    </xf>
    <xf numFmtId="0" fontId="25" fillId="0" borderId="45" xfId="6" applyFont="1" applyFill="1" applyBorder="1" applyAlignment="1" applyProtection="1">
      <alignment horizontal="left" vertical="center" wrapText="1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zoomScale="120" zoomScaleNormal="120" workbookViewId="0">
      <selection activeCell="B17" sqref="B17:G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3" t="s">
        <v>74</v>
      </c>
      <c r="D9" s="75"/>
      <c r="E9" s="111" t="s">
        <v>66</v>
      </c>
      <c r="F9" s="112"/>
      <c r="G9" s="103">
        <v>10000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1" t="s">
        <v>72</v>
      </c>
      <c r="D10" s="75"/>
      <c r="E10" s="113" t="s">
        <v>2</v>
      </c>
      <c r="F10" s="114"/>
      <c r="G10" s="101" t="s">
        <v>75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1" t="s">
        <v>73</v>
      </c>
      <c r="D11" s="75"/>
      <c r="E11" s="113" t="s">
        <v>62</v>
      </c>
      <c r="F11" s="114"/>
      <c r="G11" s="101">
        <v>1500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1" t="s">
        <v>70</v>
      </c>
      <c r="D12" s="75"/>
      <c r="E12" s="115" t="s">
        <v>3</v>
      </c>
      <c r="F12" s="116"/>
      <c r="G12" s="101">
        <f>G9*G11</f>
        <v>15000000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2" t="s">
        <v>71</v>
      </c>
      <c r="D13" s="75"/>
      <c r="E13" s="113" t="s">
        <v>4</v>
      </c>
      <c r="F13" s="114"/>
      <c r="G13" s="102" t="s">
        <v>76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98" t="s">
        <v>50</v>
      </c>
      <c r="D14" s="75"/>
      <c r="E14" s="113" t="s">
        <v>6</v>
      </c>
      <c r="F14" s="114"/>
      <c r="G14" s="98" t="s">
        <v>77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4">
        <v>44927</v>
      </c>
      <c r="D15" s="75"/>
      <c r="E15" s="105" t="s">
        <v>8</v>
      </c>
      <c r="F15" s="106"/>
      <c r="G15" s="104" t="s">
        <v>78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07" t="s">
        <v>56</v>
      </c>
      <c r="C17" s="108"/>
      <c r="D17" s="108"/>
      <c r="E17" s="108"/>
      <c r="F17" s="108"/>
      <c r="G17" s="10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79</v>
      </c>
      <c r="C21" s="90" t="s">
        <v>16</v>
      </c>
      <c r="D21" s="90">
        <v>35</v>
      </c>
      <c r="E21" s="90" t="s">
        <v>80</v>
      </c>
      <c r="F21" s="91">
        <v>25000</v>
      </c>
      <c r="G21" s="92">
        <f t="shared" ref="G21:G30" si="0">+F21*D21</f>
        <v>875000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81</v>
      </c>
      <c r="C22" s="90" t="s">
        <v>16</v>
      </c>
      <c r="D22" s="90">
        <v>20</v>
      </c>
      <c r="E22" s="90" t="s">
        <v>82</v>
      </c>
      <c r="F22" s="91">
        <v>25000</v>
      </c>
      <c r="G22" s="92">
        <f t="shared" si="0"/>
        <v>500000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83</v>
      </c>
      <c r="C23" s="90" t="s">
        <v>16</v>
      </c>
      <c r="D23" s="90">
        <v>4</v>
      </c>
      <c r="E23" s="90" t="s">
        <v>84</v>
      </c>
      <c r="F23" s="91">
        <v>25000</v>
      </c>
      <c r="G23" s="92">
        <f t="shared" si="0"/>
        <v>100000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85</v>
      </c>
      <c r="C24" s="90" t="s">
        <v>16</v>
      </c>
      <c r="D24" s="90">
        <v>9</v>
      </c>
      <c r="E24" s="90" t="s">
        <v>86</v>
      </c>
      <c r="F24" s="91">
        <v>25000</v>
      </c>
      <c r="G24" s="92">
        <f t="shared" si="0"/>
        <v>225000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87</v>
      </c>
      <c r="C25" s="90" t="s">
        <v>16</v>
      </c>
      <c r="D25" s="90">
        <v>5</v>
      </c>
      <c r="E25" s="90" t="s">
        <v>88</v>
      </c>
      <c r="F25" s="91">
        <v>25000</v>
      </c>
      <c r="G25" s="92">
        <f t="shared" si="0"/>
        <v>125000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89</v>
      </c>
      <c r="C26" s="90" t="s">
        <v>16</v>
      </c>
      <c r="D26" s="90">
        <v>1</v>
      </c>
      <c r="E26" s="90" t="s">
        <v>63</v>
      </c>
      <c r="F26" s="91">
        <v>25000</v>
      </c>
      <c r="G26" s="92">
        <f t="shared" si="0"/>
        <v>25000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90</v>
      </c>
      <c r="C27" s="90" t="s">
        <v>16</v>
      </c>
      <c r="D27" s="90">
        <v>10</v>
      </c>
      <c r="E27" s="90" t="s">
        <v>82</v>
      </c>
      <c r="F27" s="91">
        <v>25000</v>
      </c>
      <c r="G27" s="92">
        <f t="shared" si="0"/>
        <v>250000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91</v>
      </c>
      <c r="C28" s="90" t="s">
        <v>16</v>
      </c>
      <c r="D28" s="90">
        <v>90</v>
      </c>
      <c r="E28" s="90" t="s">
        <v>92</v>
      </c>
      <c r="F28" s="91">
        <v>25000</v>
      </c>
      <c r="G28" s="92">
        <f t="shared" si="0"/>
        <v>2250000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93</v>
      </c>
      <c r="C29" s="90" t="s">
        <v>16</v>
      </c>
      <c r="D29" s="90">
        <v>10</v>
      </c>
      <c r="E29" s="90" t="s">
        <v>92</v>
      </c>
      <c r="F29" s="91">
        <v>25000</v>
      </c>
      <c r="G29" s="92">
        <f t="shared" si="0"/>
        <v>250000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25.5" x14ac:dyDescent="0.25">
      <c r="A30" s="73"/>
      <c r="B30" s="99" t="s">
        <v>94</v>
      </c>
      <c r="C30" s="90" t="s">
        <v>16</v>
      </c>
      <c r="D30" s="90">
        <v>3</v>
      </c>
      <c r="E30" s="90" t="s">
        <v>95</v>
      </c>
      <c r="F30" s="91">
        <v>25000</v>
      </c>
      <c r="G30" s="92">
        <f t="shared" si="0"/>
        <v>75000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ht="11.25" customHeight="1" x14ac:dyDescent="0.25">
      <c r="B31" s="16" t="s">
        <v>17</v>
      </c>
      <c r="C31" s="17"/>
      <c r="D31" s="17"/>
      <c r="E31" s="17"/>
      <c r="F31" s="18"/>
      <c r="G31" s="19">
        <f>SUM(G21:G30)</f>
        <v>4675000</v>
      </c>
    </row>
    <row r="32" spans="1:255" ht="15.75" customHeight="1" x14ac:dyDescent="0.25">
      <c r="A32" s="5"/>
      <c r="B32" s="13"/>
      <c r="C32" s="14"/>
      <c r="D32" s="14"/>
      <c r="E32" s="14"/>
      <c r="F32" s="15"/>
      <c r="G32" s="15"/>
      <c r="K32" s="66"/>
    </row>
    <row r="33" spans="1:255" ht="12" customHeight="1" x14ac:dyDescent="0.25">
      <c r="A33" s="5"/>
      <c r="B33" s="82" t="s">
        <v>18</v>
      </c>
      <c r="C33" s="83"/>
      <c r="D33" s="84"/>
      <c r="E33" s="84"/>
      <c r="F33" s="85"/>
      <c r="G33" s="86"/>
    </row>
    <row r="34" spans="1:255" ht="24" customHeight="1" x14ac:dyDescent="0.25">
      <c r="A34" s="5"/>
      <c r="B34" s="87" t="s">
        <v>10</v>
      </c>
      <c r="C34" s="88" t="s">
        <v>11</v>
      </c>
      <c r="D34" s="88" t="s">
        <v>12</v>
      </c>
      <c r="E34" s="87" t="s">
        <v>13</v>
      </c>
      <c r="F34" s="88" t="s">
        <v>14</v>
      </c>
      <c r="G34" s="87" t="s">
        <v>15</v>
      </c>
    </row>
    <row r="35" spans="1:255" s="77" customFormat="1" ht="12" customHeight="1" x14ac:dyDescent="0.25">
      <c r="A35" s="73"/>
      <c r="B35" s="89"/>
      <c r="C35" s="90"/>
      <c r="D35" s="90"/>
      <c r="E35" s="90"/>
      <c r="F35" s="91"/>
      <c r="G35" s="92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ht="11.25" customHeight="1" x14ac:dyDescent="0.25">
      <c r="B36" s="16" t="s">
        <v>19</v>
      </c>
      <c r="C36" s="17"/>
      <c r="D36" s="17"/>
      <c r="E36" s="17"/>
      <c r="F36" s="18"/>
      <c r="G36" s="19">
        <f>SUM(G35)</f>
        <v>0</v>
      </c>
    </row>
    <row r="37" spans="1:255" ht="15.75" customHeight="1" x14ac:dyDescent="0.25">
      <c r="A37" s="5"/>
      <c r="B37" s="13"/>
      <c r="C37" s="14"/>
      <c r="D37" s="14"/>
      <c r="E37" s="14"/>
      <c r="F37" s="15"/>
      <c r="G37" s="15"/>
      <c r="K37" s="66"/>
    </row>
    <row r="38" spans="1:255" ht="12" customHeight="1" x14ac:dyDescent="0.25">
      <c r="A38" s="5"/>
      <c r="B38" s="82" t="s">
        <v>20</v>
      </c>
      <c r="C38" s="83"/>
      <c r="D38" s="84"/>
      <c r="E38" s="84"/>
      <c r="F38" s="85"/>
      <c r="G38" s="86"/>
    </row>
    <row r="39" spans="1:255" ht="24" customHeight="1" x14ac:dyDescent="0.25">
      <c r="A39" s="5"/>
      <c r="B39" s="87" t="s">
        <v>10</v>
      </c>
      <c r="C39" s="88" t="s">
        <v>11</v>
      </c>
      <c r="D39" s="88" t="s">
        <v>12</v>
      </c>
      <c r="E39" s="87" t="s">
        <v>13</v>
      </c>
      <c r="F39" s="88" t="s">
        <v>14</v>
      </c>
      <c r="G39" s="87" t="s">
        <v>15</v>
      </c>
    </row>
    <row r="40" spans="1:255" s="77" customFormat="1" ht="12" customHeight="1" x14ac:dyDescent="0.25">
      <c r="A40" s="73"/>
      <c r="B40" s="89" t="s">
        <v>96</v>
      </c>
      <c r="C40" s="90" t="s">
        <v>57</v>
      </c>
      <c r="D40" s="90">
        <v>0.3</v>
      </c>
      <c r="E40" s="90" t="s">
        <v>82</v>
      </c>
      <c r="F40" s="91">
        <v>84000</v>
      </c>
      <c r="G40" s="92">
        <f t="shared" ref="G40:G43" si="1">+F40*D40</f>
        <v>25200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s="77" customFormat="1" ht="12" customHeight="1" x14ac:dyDescent="0.25">
      <c r="A41" s="73"/>
      <c r="B41" s="89" t="s">
        <v>97</v>
      </c>
      <c r="C41" s="90" t="s">
        <v>57</v>
      </c>
      <c r="D41" s="90">
        <v>0.5</v>
      </c>
      <c r="E41" s="90" t="s">
        <v>64</v>
      </c>
      <c r="F41" s="91">
        <v>126000</v>
      </c>
      <c r="G41" s="92">
        <f t="shared" si="1"/>
        <v>63000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s="77" customFormat="1" ht="25.5" x14ac:dyDescent="0.25">
      <c r="A42" s="73"/>
      <c r="B42" s="99" t="s">
        <v>98</v>
      </c>
      <c r="C42" s="90" t="s">
        <v>57</v>
      </c>
      <c r="D42" s="90">
        <v>1</v>
      </c>
      <c r="E42" s="90" t="s">
        <v>99</v>
      </c>
      <c r="F42" s="91">
        <v>31500</v>
      </c>
      <c r="G42" s="92">
        <f t="shared" si="1"/>
        <v>31500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s="77" customFormat="1" ht="12" customHeight="1" x14ac:dyDescent="0.25">
      <c r="A43" s="73"/>
      <c r="B43" s="89" t="s">
        <v>100</v>
      </c>
      <c r="C43" s="90" t="s">
        <v>57</v>
      </c>
      <c r="D43" s="90">
        <v>5</v>
      </c>
      <c r="E43" s="90" t="s">
        <v>92</v>
      </c>
      <c r="F43" s="91">
        <v>31500</v>
      </c>
      <c r="G43" s="92">
        <f t="shared" si="1"/>
        <v>157500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s="77" customFormat="1" ht="12" customHeight="1" x14ac:dyDescent="0.25">
      <c r="A44" s="73"/>
      <c r="B44" s="89" t="s">
        <v>101</v>
      </c>
      <c r="C44" s="90" t="s">
        <v>57</v>
      </c>
      <c r="D44" s="90">
        <v>14</v>
      </c>
      <c r="E44" s="90" t="s">
        <v>102</v>
      </c>
      <c r="F44" s="91">
        <v>36750</v>
      </c>
      <c r="G44" s="92">
        <f t="shared" ref="G44:G45" si="2">+F44*D44</f>
        <v>514500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s="77" customFormat="1" ht="12" customHeight="1" x14ac:dyDescent="0.25">
      <c r="A45" s="73"/>
      <c r="B45" s="89" t="s">
        <v>103</v>
      </c>
      <c r="C45" s="90" t="s">
        <v>57</v>
      </c>
      <c r="D45" s="90">
        <v>3</v>
      </c>
      <c r="E45" s="90" t="s">
        <v>92</v>
      </c>
      <c r="F45" s="91">
        <v>52500</v>
      </c>
      <c r="G45" s="92">
        <f t="shared" si="2"/>
        <v>157500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9" t="s">
        <v>104</v>
      </c>
      <c r="C46" s="90" t="s">
        <v>57</v>
      </c>
      <c r="D46" s="90">
        <v>1</v>
      </c>
      <c r="E46" s="90" t="s">
        <v>95</v>
      </c>
      <c r="F46" s="91">
        <v>31500</v>
      </c>
      <c r="G46" s="92">
        <f t="shared" ref="G46" si="3">+F46*D46</f>
        <v>31500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ht="12" customHeight="1" x14ac:dyDescent="0.25">
      <c r="A47" s="33"/>
      <c r="B47" s="67" t="s">
        <v>21</v>
      </c>
      <c r="C47" s="68"/>
      <c r="D47" s="68"/>
      <c r="E47" s="68"/>
      <c r="F47" s="69"/>
      <c r="G47" s="70">
        <f>SUM(G40:G46)</f>
        <v>980700</v>
      </c>
    </row>
    <row r="48" spans="1:255" ht="12" customHeight="1" x14ac:dyDescent="0.25">
      <c r="A48" s="33"/>
      <c r="B48" s="13"/>
      <c r="C48" s="14"/>
      <c r="D48" s="14"/>
      <c r="E48" s="14"/>
      <c r="F48" s="15"/>
      <c r="G48" s="15"/>
    </row>
    <row r="49" spans="1:255" ht="12" customHeight="1" x14ac:dyDescent="0.25">
      <c r="A49" s="5"/>
      <c r="B49" s="82" t="s">
        <v>22</v>
      </c>
      <c r="C49" s="83"/>
      <c r="D49" s="84"/>
      <c r="E49" s="84"/>
      <c r="F49" s="85"/>
      <c r="G49" s="86"/>
    </row>
    <row r="50" spans="1:255" ht="24" customHeight="1" x14ac:dyDescent="0.25">
      <c r="A50" s="5"/>
      <c r="B50" s="87" t="s">
        <v>23</v>
      </c>
      <c r="C50" s="88" t="s">
        <v>24</v>
      </c>
      <c r="D50" s="88" t="s">
        <v>25</v>
      </c>
      <c r="E50" s="87" t="s">
        <v>13</v>
      </c>
      <c r="F50" s="88" t="s">
        <v>14</v>
      </c>
      <c r="G50" s="87" t="s">
        <v>15</v>
      </c>
    </row>
    <row r="51" spans="1:255" s="77" customFormat="1" ht="12" customHeight="1" x14ac:dyDescent="0.25">
      <c r="A51" s="73"/>
      <c r="B51" s="100" t="s">
        <v>58</v>
      </c>
      <c r="C51" s="90"/>
      <c r="D51" s="90"/>
      <c r="E51" s="90"/>
      <c r="F51" s="91"/>
      <c r="G51" s="92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105</v>
      </c>
      <c r="C52" s="90" t="s">
        <v>59</v>
      </c>
      <c r="D52" s="90">
        <v>300</v>
      </c>
      <c r="E52" s="90" t="s">
        <v>106</v>
      </c>
      <c r="F52" s="91">
        <v>1120</v>
      </c>
      <c r="G52" s="92">
        <f t="shared" ref="G52:G74" si="4">+F52*D52</f>
        <v>336000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89" t="s">
        <v>107</v>
      </c>
      <c r="C53" s="90" t="s">
        <v>59</v>
      </c>
      <c r="D53" s="90">
        <v>250</v>
      </c>
      <c r="E53" s="90" t="s">
        <v>108</v>
      </c>
      <c r="F53" s="91">
        <v>1038</v>
      </c>
      <c r="G53" s="92">
        <f t="shared" si="4"/>
        <v>259500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109</v>
      </c>
      <c r="C54" s="90" t="s">
        <v>59</v>
      </c>
      <c r="D54" s="90">
        <v>150</v>
      </c>
      <c r="E54" s="90" t="s">
        <v>110</v>
      </c>
      <c r="F54" s="91">
        <v>1566</v>
      </c>
      <c r="G54" s="92">
        <f t="shared" si="4"/>
        <v>234900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69</v>
      </c>
      <c r="C55" s="90" t="s">
        <v>59</v>
      </c>
      <c r="D55" s="90">
        <v>200</v>
      </c>
      <c r="E55" s="90" t="s">
        <v>111</v>
      </c>
      <c r="F55" s="91">
        <v>1711.2</v>
      </c>
      <c r="G55" s="92">
        <f t="shared" si="4"/>
        <v>342240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89" t="s">
        <v>68</v>
      </c>
      <c r="C56" s="90" t="s">
        <v>59</v>
      </c>
      <c r="D56" s="90">
        <v>200</v>
      </c>
      <c r="E56" s="90" t="s">
        <v>67</v>
      </c>
      <c r="F56" s="91">
        <v>1932.4</v>
      </c>
      <c r="G56" s="92">
        <f t="shared" si="4"/>
        <v>386480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112</v>
      </c>
      <c r="C57" s="90" t="s">
        <v>59</v>
      </c>
      <c r="D57" s="90">
        <v>100</v>
      </c>
      <c r="E57" s="90" t="s">
        <v>113</v>
      </c>
      <c r="F57" s="91">
        <v>871.2</v>
      </c>
      <c r="G57" s="92">
        <f t="shared" si="4"/>
        <v>87120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100" t="s">
        <v>65</v>
      </c>
      <c r="C58" s="90"/>
      <c r="D58" s="90"/>
      <c r="E58" s="90"/>
      <c r="F58" s="91"/>
      <c r="G58" s="92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89" t="s">
        <v>114</v>
      </c>
      <c r="C59" s="90" t="s">
        <v>115</v>
      </c>
      <c r="D59" s="90">
        <v>10</v>
      </c>
      <c r="E59" s="90" t="s">
        <v>116</v>
      </c>
      <c r="F59" s="91">
        <v>16717</v>
      </c>
      <c r="G59" s="92">
        <f t="shared" si="4"/>
        <v>167170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9" t="s">
        <v>117</v>
      </c>
      <c r="C60" s="90" t="s">
        <v>115</v>
      </c>
      <c r="D60" s="90">
        <v>6</v>
      </c>
      <c r="E60" s="90" t="s">
        <v>118</v>
      </c>
      <c r="F60" s="91">
        <v>23660</v>
      </c>
      <c r="G60" s="92">
        <f t="shared" si="4"/>
        <v>141960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s="77" customFormat="1" ht="12" customHeight="1" x14ac:dyDescent="0.25">
      <c r="A61" s="73"/>
      <c r="B61" s="100" t="s">
        <v>61</v>
      </c>
      <c r="C61" s="90"/>
      <c r="D61" s="90"/>
      <c r="E61" s="90"/>
      <c r="F61" s="91"/>
      <c r="G61" s="92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s="77" customFormat="1" ht="12" customHeight="1" x14ac:dyDescent="0.25">
      <c r="A62" s="73"/>
      <c r="B62" s="89" t="s">
        <v>119</v>
      </c>
      <c r="C62" s="90" t="s">
        <v>115</v>
      </c>
      <c r="D62" s="90">
        <v>20</v>
      </c>
      <c r="E62" s="90" t="s">
        <v>120</v>
      </c>
      <c r="F62" s="91">
        <v>2663.560975609756</v>
      </c>
      <c r="G62" s="92">
        <f t="shared" si="4"/>
        <v>53271.219512195123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s="77" customFormat="1" ht="12" customHeight="1" x14ac:dyDescent="0.25">
      <c r="A63" s="73"/>
      <c r="B63" s="89" t="s">
        <v>121</v>
      </c>
      <c r="C63" s="90" t="s">
        <v>115</v>
      </c>
      <c r="D63" s="90">
        <v>1.5</v>
      </c>
      <c r="E63" s="90" t="s">
        <v>120</v>
      </c>
      <c r="F63" s="91">
        <v>47272</v>
      </c>
      <c r="G63" s="92">
        <f t="shared" si="4"/>
        <v>70908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77" customFormat="1" ht="12" customHeight="1" x14ac:dyDescent="0.25">
      <c r="A64" s="73"/>
      <c r="B64" s="89" t="s">
        <v>122</v>
      </c>
      <c r="C64" s="90" t="s">
        <v>115</v>
      </c>
      <c r="D64" s="90">
        <v>1</v>
      </c>
      <c r="E64" s="90" t="s">
        <v>123</v>
      </c>
      <c r="F64" s="91">
        <v>47150</v>
      </c>
      <c r="G64" s="92">
        <f t="shared" si="4"/>
        <v>47150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s="77" customFormat="1" ht="12" customHeight="1" x14ac:dyDescent="0.25">
      <c r="A65" s="73"/>
      <c r="B65" s="89" t="s">
        <v>124</v>
      </c>
      <c r="C65" s="90" t="s">
        <v>115</v>
      </c>
      <c r="D65" s="90">
        <v>0.5</v>
      </c>
      <c r="E65" s="90" t="s">
        <v>125</v>
      </c>
      <c r="F65" s="91">
        <v>79420</v>
      </c>
      <c r="G65" s="92">
        <f t="shared" si="4"/>
        <v>39710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126</v>
      </c>
      <c r="C66" s="90" t="s">
        <v>115</v>
      </c>
      <c r="D66" s="90">
        <v>0.5</v>
      </c>
      <c r="E66" s="90" t="s">
        <v>111</v>
      </c>
      <c r="F66" s="91">
        <v>34920</v>
      </c>
      <c r="G66" s="92">
        <f t="shared" si="4"/>
        <v>17460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100" t="s">
        <v>60</v>
      </c>
      <c r="C67" s="90"/>
      <c r="D67" s="90"/>
      <c r="E67" s="90"/>
      <c r="F67" s="91"/>
      <c r="G67" s="92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127</v>
      </c>
      <c r="C68" s="90" t="s">
        <v>115</v>
      </c>
      <c r="D68" s="90">
        <v>4</v>
      </c>
      <c r="E68" s="90" t="s">
        <v>128</v>
      </c>
      <c r="F68" s="91">
        <v>71380</v>
      </c>
      <c r="G68" s="92">
        <f t="shared" si="4"/>
        <v>285520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89" t="s">
        <v>129</v>
      </c>
      <c r="C69" s="90" t="s">
        <v>59</v>
      </c>
      <c r="D69" s="90">
        <v>10</v>
      </c>
      <c r="E69" s="90" t="s">
        <v>130</v>
      </c>
      <c r="F69" s="91">
        <v>18069.2</v>
      </c>
      <c r="G69" s="92">
        <f t="shared" si="4"/>
        <v>180692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131</v>
      </c>
      <c r="C70" s="90" t="s">
        <v>59</v>
      </c>
      <c r="D70" s="90">
        <v>3</v>
      </c>
      <c r="E70" s="90" t="s">
        <v>132</v>
      </c>
      <c r="F70" s="91">
        <v>37950</v>
      </c>
      <c r="G70" s="92">
        <f t="shared" si="4"/>
        <v>113850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89" t="s">
        <v>133</v>
      </c>
      <c r="C71" s="90" t="s">
        <v>59</v>
      </c>
      <c r="D71" s="90">
        <v>1</v>
      </c>
      <c r="E71" s="90" t="s">
        <v>134</v>
      </c>
      <c r="F71" s="91">
        <v>94803</v>
      </c>
      <c r="G71" s="92">
        <f t="shared" si="4"/>
        <v>94803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89" t="s">
        <v>135</v>
      </c>
      <c r="C72" s="90" t="s">
        <v>115</v>
      </c>
      <c r="D72" s="90">
        <v>2</v>
      </c>
      <c r="E72" s="90" t="s">
        <v>136</v>
      </c>
      <c r="F72" s="91">
        <v>181152</v>
      </c>
      <c r="G72" s="92">
        <f t="shared" si="4"/>
        <v>362304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100" t="s">
        <v>137</v>
      </c>
      <c r="C73" s="90"/>
      <c r="D73" s="90"/>
      <c r="E73" s="90"/>
      <c r="F73" s="91"/>
      <c r="G73" s="92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25.5" x14ac:dyDescent="0.25">
      <c r="A74" s="73"/>
      <c r="B74" s="99" t="s">
        <v>138</v>
      </c>
      <c r="C74" s="90" t="s">
        <v>115</v>
      </c>
      <c r="D74" s="90">
        <v>20</v>
      </c>
      <c r="E74" s="90" t="s">
        <v>139</v>
      </c>
      <c r="F74" s="91">
        <v>10890</v>
      </c>
      <c r="G74" s="92">
        <f t="shared" si="4"/>
        <v>217800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ht="11.25" customHeight="1" x14ac:dyDescent="0.25">
      <c r="B75" s="16" t="s">
        <v>26</v>
      </c>
      <c r="C75" s="17"/>
      <c r="D75" s="17"/>
      <c r="E75" s="17"/>
      <c r="F75" s="18"/>
      <c r="G75" s="19">
        <f>SUM(G51:G74)</f>
        <v>3438838.2195121953</v>
      </c>
    </row>
    <row r="76" spans="1:255" ht="11.25" customHeight="1" x14ac:dyDescent="0.25">
      <c r="B76" s="13"/>
      <c r="C76" s="14"/>
      <c r="D76" s="14"/>
      <c r="E76" s="20"/>
      <c r="F76" s="15"/>
      <c r="G76" s="15"/>
    </row>
    <row r="77" spans="1:255" ht="12" customHeight="1" x14ac:dyDescent="0.25">
      <c r="A77" s="5"/>
      <c r="B77" s="82" t="s">
        <v>27</v>
      </c>
      <c r="C77" s="83"/>
      <c r="D77" s="84"/>
      <c r="E77" s="84"/>
      <c r="F77" s="85"/>
      <c r="G77" s="86"/>
    </row>
    <row r="78" spans="1:255" ht="24" customHeight="1" x14ac:dyDescent="0.25">
      <c r="A78" s="5"/>
      <c r="B78" s="87" t="s">
        <v>28</v>
      </c>
      <c r="C78" s="88" t="s">
        <v>24</v>
      </c>
      <c r="D78" s="88" t="s">
        <v>25</v>
      </c>
      <c r="E78" s="87" t="s">
        <v>13</v>
      </c>
      <c r="F78" s="88" t="s">
        <v>14</v>
      </c>
      <c r="G78" s="87" t="s">
        <v>15</v>
      </c>
    </row>
    <row r="79" spans="1:255" s="77" customFormat="1" ht="12" customHeight="1" x14ac:dyDescent="0.25">
      <c r="A79" s="73"/>
      <c r="B79" s="117" t="s">
        <v>140</v>
      </c>
      <c r="C79" s="118" t="s">
        <v>141</v>
      </c>
      <c r="D79" s="119">
        <v>2</v>
      </c>
      <c r="E79" s="118" t="s">
        <v>142</v>
      </c>
      <c r="F79" s="120">
        <v>250000</v>
      </c>
      <c r="G79" s="92">
        <f t="shared" ref="G79:G80" si="5">+F79*D79</f>
        <v>500000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s="77" customFormat="1" ht="12" customHeight="1" x14ac:dyDescent="0.25">
      <c r="A80" s="73"/>
      <c r="B80" s="117" t="s">
        <v>143</v>
      </c>
      <c r="C80" s="118" t="s">
        <v>141</v>
      </c>
      <c r="D80" s="119">
        <v>2</v>
      </c>
      <c r="E80" s="118" t="s">
        <v>144</v>
      </c>
      <c r="F80" s="120">
        <v>75000</v>
      </c>
      <c r="G80" s="92">
        <f t="shared" si="5"/>
        <v>150000</v>
      </c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2:7" ht="11.25" customHeight="1" x14ac:dyDescent="0.25">
      <c r="B81" s="16" t="s">
        <v>29</v>
      </c>
      <c r="C81" s="17"/>
      <c r="D81" s="17"/>
      <c r="E81" s="17"/>
      <c r="F81" s="18"/>
      <c r="G81" s="19">
        <f>SUM(G79:G80)</f>
        <v>650000</v>
      </c>
    </row>
    <row r="82" spans="2:7" ht="11.25" customHeight="1" x14ac:dyDescent="0.25">
      <c r="B82" s="36"/>
      <c r="C82" s="36"/>
      <c r="D82" s="36"/>
      <c r="E82" s="36"/>
      <c r="F82" s="37"/>
      <c r="G82" s="37"/>
    </row>
    <row r="83" spans="2:7" ht="11.25" customHeight="1" x14ac:dyDescent="0.25">
      <c r="B83" s="38" t="s">
        <v>30</v>
      </c>
      <c r="C83" s="39"/>
      <c r="D83" s="39"/>
      <c r="E83" s="39"/>
      <c r="F83" s="39"/>
      <c r="G83" s="40">
        <f>G31+G36+G47+G75+G81</f>
        <v>9744538.2195121944</v>
      </c>
    </row>
    <row r="84" spans="2:7" ht="11.25" customHeight="1" x14ac:dyDescent="0.25">
      <c r="B84" s="41" t="s">
        <v>31</v>
      </c>
      <c r="C84" s="22"/>
      <c r="D84" s="22"/>
      <c r="E84" s="22"/>
      <c r="F84" s="22"/>
      <c r="G84" s="42">
        <f>G83*0.05</f>
        <v>487226.91097560973</v>
      </c>
    </row>
    <row r="85" spans="2:7" ht="11.25" customHeight="1" x14ac:dyDescent="0.25">
      <c r="B85" s="43" t="s">
        <v>32</v>
      </c>
      <c r="C85" s="21"/>
      <c r="D85" s="21"/>
      <c r="E85" s="21"/>
      <c r="F85" s="21"/>
      <c r="G85" s="44">
        <f>G84+G83</f>
        <v>10231765.130487803</v>
      </c>
    </row>
    <row r="86" spans="2:7" ht="11.25" customHeight="1" x14ac:dyDescent="0.25">
      <c r="B86" s="41" t="s">
        <v>33</v>
      </c>
      <c r="C86" s="22"/>
      <c r="D86" s="22"/>
      <c r="E86" s="22"/>
      <c r="F86" s="22"/>
      <c r="G86" s="42">
        <f>G12</f>
        <v>15000000</v>
      </c>
    </row>
    <row r="87" spans="2:7" ht="11.25" customHeight="1" x14ac:dyDescent="0.25">
      <c r="B87" s="45" t="s">
        <v>34</v>
      </c>
      <c r="C87" s="46"/>
      <c r="D87" s="46"/>
      <c r="E87" s="46"/>
      <c r="F87" s="46"/>
      <c r="G87" s="47">
        <f>G86-G85</f>
        <v>4768234.8695121966</v>
      </c>
    </row>
    <row r="88" spans="2:7" ht="11.25" customHeight="1" x14ac:dyDescent="0.25">
      <c r="B88" s="34" t="s">
        <v>35</v>
      </c>
      <c r="C88" s="35"/>
      <c r="D88" s="35"/>
      <c r="E88" s="35"/>
      <c r="F88" s="35"/>
      <c r="G88" s="30"/>
    </row>
    <row r="89" spans="2:7" ht="11.25" customHeight="1" thickBot="1" x14ac:dyDescent="0.3">
      <c r="B89" s="48"/>
      <c r="C89" s="35"/>
      <c r="D89" s="35"/>
      <c r="E89" s="35"/>
      <c r="F89" s="35"/>
      <c r="G89" s="30"/>
    </row>
    <row r="90" spans="2:7" ht="11.25" customHeight="1" x14ac:dyDescent="0.25">
      <c r="B90" s="93" t="s">
        <v>54</v>
      </c>
      <c r="C90" s="94"/>
      <c r="D90" s="94"/>
      <c r="E90" s="94"/>
      <c r="F90" s="95"/>
      <c r="G90" s="30"/>
    </row>
    <row r="91" spans="2:7" ht="11.25" customHeight="1" x14ac:dyDescent="0.25">
      <c r="B91" s="123" t="s">
        <v>51</v>
      </c>
      <c r="C91" s="121"/>
      <c r="D91" s="121"/>
      <c r="E91" s="121"/>
      <c r="F91" s="124"/>
      <c r="G91" s="30"/>
    </row>
    <row r="92" spans="2:7" ht="11.25" customHeight="1" x14ac:dyDescent="0.25">
      <c r="B92" s="123" t="s">
        <v>52</v>
      </c>
      <c r="C92" s="121"/>
      <c r="D92" s="121"/>
      <c r="E92" s="121"/>
      <c r="F92" s="124"/>
      <c r="G92" s="30"/>
    </row>
    <row r="93" spans="2:7" ht="11.25" customHeight="1" x14ac:dyDescent="0.25">
      <c r="B93" s="123" t="s">
        <v>145</v>
      </c>
      <c r="C93" s="121"/>
      <c r="D93" s="121"/>
      <c r="E93" s="121"/>
      <c r="F93" s="124"/>
      <c r="G93" s="30"/>
    </row>
    <row r="94" spans="2:7" ht="11.25" customHeight="1" x14ac:dyDescent="0.25">
      <c r="B94" s="123" t="s">
        <v>53</v>
      </c>
      <c r="C94" s="121"/>
      <c r="D94" s="121"/>
      <c r="E94" s="121"/>
      <c r="F94" s="124"/>
      <c r="G94" s="30"/>
    </row>
    <row r="95" spans="2:7" ht="11.25" customHeight="1" x14ac:dyDescent="0.25">
      <c r="B95" s="123" t="s">
        <v>146</v>
      </c>
      <c r="C95" s="121"/>
      <c r="D95" s="121"/>
      <c r="E95" s="121"/>
      <c r="F95" s="124"/>
      <c r="G95" s="30"/>
    </row>
    <row r="96" spans="2:7" ht="11.25" customHeight="1" x14ac:dyDescent="0.25">
      <c r="B96" s="123" t="s">
        <v>147</v>
      </c>
      <c r="C96" s="121"/>
      <c r="D96" s="121"/>
      <c r="E96" s="121"/>
      <c r="F96" s="124"/>
      <c r="G96" s="30"/>
    </row>
    <row r="97" spans="2:7" ht="23.25" customHeight="1" x14ac:dyDescent="0.25">
      <c r="B97" s="125" t="s">
        <v>149</v>
      </c>
      <c r="C97" s="122"/>
      <c r="D97" s="122"/>
      <c r="E97" s="122"/>
      <c r="F97" s="126"/>
      <c r="G97" s="30"/>
    </row>
    <row r="98" spans="2:7" ht="23.25" customHeight="1" thickBot="1" x14ac:dyDescent="0.3">
      <c r="B98" s="127" t="s">
        <v>148</v>
      </c>
      <c r="C98" s="128"/>
      <c r="D98" s="128"/>
      <c r="E98" s="128"/>
      <c r="F98" s="129"/>
      <c r="G98" s="30"/>
    </row>
    <row r="99" spans="2:7" ht="11.25" customHeight="1" x14ac:dyDescent="0.25">
      <c r="B99" s="58"/>
      <c r="C99" s="32"/>
      <c r="D99" s="32"/>
      <c r="E99" s="32"/>
      <c r="F99" s="32"/>
      <c r="G99" s="30"/>
    </row>
    <row r="100" spans="2:7" ht="11.25" customHeight="1" thickBot="1" x14ac:dyDescent="0.3">
      <c r="B100" s="109" t="s">
        <v>36</v>
      </c>
      <c r="C100" s="110"/>
      <c r="D100" s="57"/>
      <c r="E100" s="23"/>
      <c r="F100" s="23"/>
      <c r="G100" s="30"/>
    </row>
    <row r="101" spans="2:7" ht="11.25" customHeight="1" x14ac:dyDescent="0.25">
      <c r="B101" s="50" t="s">
        <v>28</v>
      </c>
      <c r="C101" s="24" t="s">
        <v>37</v>
      </c>
      <c r="D101" s="51" t="s">
        <v>38</v>
      </c>
      <c r="E101" s="23"/>
      <c r="F101" s="23"/>
      <c r="G101" s="30"/>
    </row>
    <row r="102" spans="2:7" ht="11.25" customHeight="1" x14ac:dyDescent="0.25">
      <c r="B102" s="52" t="s">
        <v>39</v>
      </c>
      <c r="C102" s="25">
        <f>+G31</f>
        <v>4675000</v>
      </c>
      <c r="D102" s="53">
        <f>(C102/C108)</f>
        <v>0.45691040992231197</v>
      </c>
      <c r="E102" s="23"/>
      <c r="F102" s="23"/>
      <c r="G102" s="30"/>
    </row>
    <row r="103" spans="2:7" ht="11.25" customHeight="1" x14ac:dyDescent="0.25">
      <c r="B103" s="52" t="s">
        <v>40</v>
      </c>
      <c r="C103" s="26">
        <v>0</v>
      </c>
      <c r="D103" s="53">
        <v>0</v>
      </c>
      <c r="E103" s="23"/>
      <c r="F103" s="23"/>
      <c r="G103" s="30"/>
    </row>
    <row r="104" spans="2:7" ht="11.25" customHeight="1" x14ac:dyDescent="0.25">
      <c r="B104" s="52" t="s">
        <v>41</v>
      </c>
      <c r="C104" s="25">
        <f>+G47</f>
        <v>980700</v>
      </c>
      <c r="D104" s="53">
        <f>(C104/C108)</f>
        <v>9.5848564494291202E-2</v>
      </c>
      <c r="E104" s="23"/>
      <c r="F104" s="23"/>
      <c r="G104" s="30"/>
    </row>
    <row r="105" spans="2:7" ht="11.25" customHeight="1" x14ac:dyDescent="0.25">
      <c r="B105" s="52" t="s">
        <v>23</v>
      </c>
      <c r="C105" s="25">
        <f>+G75</f>
        <v>3438838.2195121953</v>
      </c>
      <c r="D105" s="53">
        <f>(C105/C108)</f>
        <v>0.33609432738691564</v>
      </c>
      <c r="E105" s="23"/>
      <c r="F105" s="23"/>
      <c r="G105" s="30"/>
    </row>
    <row r="106" spans="2:7" ht="11.25" customHeight="1" x14ac:dyDescent="0.25">
      <c r="B106" s="52" t="s">
        <v>42</v>
      </c>
      <c r="C106" s="27">
        <f>+G81</f>
        <v>650000</v>
      </c>
      <c r="D106" s="53">
        <f>(C106/C108)</f>
        <v>6.3527650577433745E-2</v>
      </c>
      <c r="E106" s="29"/>
      <c r="F106" s="29"/>
      <c r="G106" s="30"/>
    </row>
    <row r="107" spans="2:7" ht="11.25" customHeight="1" x14ac:dyDescent="0.25">
      <c r="B107" s="52" t="s">
        <v>43</v>
      </c>
      <c r="C107" s="27">
        <f>+G84</f>
        <v>487226.91097560973</v>
      </c>
      <c r="D107" s="53">
        <f>(C107/C108)</f>
        <v>4.7619047619047623E-2</v>
      </c>
      <c r="E107" s="29"/>
      <c r="F107" s="29"/>
      <c r="G107" s="30"/>
    </row>
    <row r="108" spans="2:7" ht="11.25" customHeight="1" thickBot="1" x14ac:dyDescent="0.3">
      <c r="B108" s="54" t="s">
        <v>44</v>
      </c>
      <c r="C108" s="55">
        <f>SUM(C102:C107)</f>
        <v>10231765.130487803</v>
      </c>
      <c r="D108" s="56">
        <f>SUM(D102:D107)</f>
        <v>1</v>
      </c>
      <c r="E108" s="29"/>
      <c r="F108" s="29"/>
      <c r="G108" s="30"/>
    </row>
    <row r="109" spans="2:7" ht="11.25" customHeight="1" x14ac:dyDescent="0.25">
      <c r="B109" s="48"/>
      <c r="C109" s="35"/>
      <c r="D109" s="35"/>
      <c r="E109" s="35"/>
      <c r="F109" s="35"/>
      <c r="G109" s="30"/>
    </row>
    <row r="110" spans="2:7" ht="11.25" customHeight="1" x14ac:dyDescent="0.25">
      <c r="B110" s="49"/>
      <c r="C110" s="35"/>
      <c r="D110" s="35"/>
      <c r="E110" s="35"/>
      <c r="F110" s="35"/>
      <c r="G110" s="30"/>
    </row>
    <row r="111" spans="2:7" ht="11.25" customHeight="1" thickBot="1" x14ac:dyDescent="0.3">
      <c r="B111" s="61"/>
      <c r="C111" s="62" t="s">
        <v>150</v>
      </c>
      <c r="D111" s="63"/>
      <c r="E111" s="64"/>
      <c r="F111" s="28"/>
      <c r="G111" s="30"/>
    </row>
    <row r="112" spans="2:7" ht="11.25" customHeight="1" x14ac:dyDescent="0.25">
      <c r="B112" s="65" t="s">
        <v>49</v>
      </c>
      <c r="C112" s="96">
        <v>8000</v>
      </c>
      <c r="D112" s="96">
        <v>10000</v>
      </c>
      <c r="E112" s="97">
        <v>12000</v>
      </c>
      <c r="F112" s="60"/>
      <c r="G112" s="31"/>
    </row>
    <row r="113" spans="2:7" ht="11.25" customHeight="1" thickBot="1" x14ac:dyDescent="0.3">
      <c r="B113" s="54" t="s">
        <v>55</v>
      </c>
      <c r="C113" s="71">
        <f>(G85/C112)</f>
        <v>1278.9706413109755</v>
      </c>
      <c r="D113" s="71">
        <f>(G85/D112)</f>
        <v>1023.1765130487803</v>
      </c>
      <c r="E113" s="72">
        <f>(G85/E112)</f>
        <v>852.64709420731697</v>
      </c>
      <c r="F113" s="60"/>
      <c r="G113" s="31"/>
    </row>
    <row r="114" spans="2:7" ht="11.25" customHeight="1" x14ac:dyDescent="0.25">
      <c r="B114" s="59" t="s">
        <v>45</v>
      </c>
      <c r="C114" s="32"/>
      <c r="D114" s="32"/>
      <c r="E114" s="32"/>
      <c r="F114" s="32"/>
      <c r="G114" s="32"/>
    </row>
  </sheetData>
  <mergeCells count="17">
    <mergeCell ref="B98:F98"/>
    <mergeCell ref="B100:C100"/>
    <mergeCell ref="E13:F13"/>
    <mergeCell ref="E11:F11"/>
    <mergeCell ref="E10:F10"/>
    <mergeCell ref="E9:F9"/>
    <mergeCell ref="E14:F14"/>
    <mergeCell ref="E15:F15"/>
    <mergeCell ref="B17:G17"/>
    <mergeCell ref="E12:F12"/>
    <mergeCell ref="B91:F91"/>
    <mergeCell ref="B92:F92"/>
    <mergeCell ref="B93:F93"/>
    <mergeCell ref="B94:F94"/>
    <mergeCell ref="B95:F95"/>
    <mergeCell ref="B96:F96"/>
    <mergeCell ref="B97:F9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2023-02-15T11:53:39Z</dcterms:modified>
</cp:coreProperties>
</file>