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0730" windowHeight="11760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G74" i="1" l="1"/>
  <c r="G12" i="1" l="1"/>
  <c r="G22" i="1" l="1"/>
  <c r="G39" i="1"/>
  <c r="G75" i="1"/>
  <c r="G58" i="1"/>
  <c r="G59" i="1"/>
  <c r="G60" i="1"/>
  <c r="G61" i="1"/>
  <c r="G63" i="1"/>
  <c r="G64" i="1"/>
  <c r="G65" i="1"/>
  <c r="G67" i="1"/>
  <c r="G68" i="1"/>
  <c r="G69" i="1"/>
  <c r="G56" i="1"/>
  <c r="G55" i="1"/>
  <c r="G54" i="1"/>
  <c r="G53" i="1"/>
  <c r="G52" i="1"/>
  <c r="G51" i="1"/>
  <c r="G40" i="1"/>
  <c r="G41" i="1"/>
  <c r="D104" i="1"/>
  <c r="E104" i="1" s="1"/>
  <c r="G42" i="1"/>
  <c r="G43" i="1"/>
  <c r="G44" i="1"/>
  <c r="G45" i="1"/>
  <c r="G38" i="1"/>
  <c r="G23" i="1"/>
  <c r="G24" i="1"/>
  <c r="G25" i="1"/>
  <c r="G26" i="1"/>
  <c r="G27" i="1"/>
  <c r="G28" i="1"/>
  <c r="G21" i="1"/>
  <c r="G46" i="1" l="1"/>
  <c r="C96" i="1" s="1"/>
  <c r="G70" i="1"/>
  <c r="C97" i="1" s="1"/>
  <c r="G29" i="1"/>
  <c r="C104" i="1"/>
  <c r="C98" i="1"/>
  <c r="G77" i="1" l="1"/>
  <c r="C94" i="1"/>
  <c r="C95" i="1"/>
  <c r="G80" i="1"/>
  <c r="G78" i="1" l="1"/>
  <c r="C99" i="1" s="1"/>
  <c r="G79" i="1" l="1"/>
  <c r="D105" i="1" s="1"/>
  <c r="C100" i="1"/>
  <c r="D94" i="1" s="1"/>
  <c r="C105" i="1" l="1"/>
  <c r="E105" i="1"/>
  <c r="G81" i="1"/>
  <c r="D99" i="1"/>
  <c r="D97" i="1"/>
  <c r="D98" i="1"/>
  <c r="D96" i="1"/>
  <c r="D100" i="1" l="1"/>
</calcChain>
</file>

<file path=xl/sharedStrings.xml><?xml version="1.0" encoding="utf-8"?>
<sst xmlns="http://schemas.openxmlformats.org/spreadsheetml/2006/main" count="202" uniqueCount="128">
  <si>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</si>
  <si>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</si>
  <si>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</si>
  <si>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</si>
  <si>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</si>
  <si>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</si>
  <si>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</si>
  <si>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</si>
  <si>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</si>
  <si>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</si>
  <si>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</si>
  <si>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</si>
  <si>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</si>
  <si>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</si>
  <si>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</si>
  <si>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</si>
  <si>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</si>
  <si>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</si>
  <si>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</si>
  <si>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</si>
  <si>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</si>
  <si>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</si>
  <si>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</si>
  <si>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</si>
  <si>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</si>
  <si>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</si>
  <si>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</si>
  <si>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</si>
  <si>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</si>
  <si>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</si>
  <si>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</si>
  <si>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</si>
  <si>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</si>
  <si>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</si>
  <si>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</si>
  <si>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</si>
  <si>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</si>
  <si>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</si>
  <si>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</si>
  <si>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</si>
  <si>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</si>
  <si>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</si>
  <si>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</si>
  <si>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</si>
  <si>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</si>
  <si>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</si>
  <si>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</si>
  <si>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</si>
  <si>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</si>
  <si>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</si>
  <si>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</si>
  <si>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</si>
  <si>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</si>
  <si>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</si>
  <si>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</si>
  <si>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</si>
  <si>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</si>
  <si>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</si>
  <si>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</si>
  <si>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</si>
  <si>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</si>
  <si>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</si>
  <si>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</si>
  <si>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</si>
  <si>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Muriato de potasio</t>
  </si>
  <si>
    <t>CEREZO</t>
  </si>
  <si>
    <t>PRECIO ESPERADO ($/kg)</t>
  </si>
  <si>
    <t>FECHA ESTIMADA DEL  PRECIO VENTA</t>
  </si>
  <si>
    <t>Poda</t>
  </si>
  <si>
    <t>Raleo</t>
  </si>
  <si>
    <t>Control de malezas</t>
  </si>
  <si>
    <t>Riego (15 riegos en 8 meses)</t>
  </si>
  <si>
    <t>Cosecha</t>
  </si>
  <si>
    <t>Varios</t>
  </si>
  <si>
    <t xml:space="preserve">    </t>
  </si>
  <si>
    <t>Surqueadura</t>
  </si>
  <si>
    <t>Triturar residuos de poda</t>
  </si>
  <si>
    <t>Incorporar residuos (rastra)</t>
  </si>
  <si>
    <t>Cosecha, carro de arrastre</t>
  </si>
  <si>
    <t>Nebulizadora</t>
  </si>
  <si>
    <t>FERTILIZANTES</t>
  </si>
  <si>
    <t>Boro Foliar</t>
  </si>
  <si>
    <t>Calcio foliar</t>
  </si>
  <si>
    <t>Potasio foliar</t>
  </si>
  <si>
    <t>FUNGICIDAS</t>
  </si>
  <si>
    <t>Strepto Plus</t>
  </si>
  <si>
    <t>Nordox Super 75 WP</t>
  </si>
  <si>
    <t>Bravo 720</t>
  </si>
  <si>
    <t>Tebuconazol</t>
  </si>
  <si>
    <t>HERBICIDAS</t>
  </si>
  <si>
    <t>Paraquat</t>
  </si>
  <si>
    <t>Centurion</t>
  </si>
  <si>
    <t>Roundup</t>
  </si>
  <si>
    <t>INSECTICIDAS</t>
  </si>
  <si>
    <t>Lorsban 4E</t>
  </si>
  <si>
    <t>Karate</t>
  </si>
  <si>
    <t>Citroliv</t>
  </si>
  <si>
    <t>Flete</t>
  </si>
  <si>
    <t>c/u</t>
  </si>
  <si>
    <t>Fertilización</t>
  </si>
  <si>
    <t>Nov -Dic</t>
  </si>
  <si>
    <t>Nov - Dic</t>
  </si>
  <si>
    <t>Ene - Mar</t>
  </si>
  <si>
    <t>Sept</t>
  </si>
  <si>
    <t>Ene - Dic</t>
  </si>
  <si>
    <t>Oct - May</t>
  </si>
  <si>
    <t>Jul</t>
  </si>
  <si>
    <t>Ago</t>
  </si>
  <si>
    <t>l</t>
  </si>
  <si>
    <t>Mar - Nov</t>
  </si>
  <si>
    <t>Sept - Dic</t>
  </si>
  <si>
    <t>Abr - Ago</t>
  </si>
  <si>
    <t>Dic - Ene</t>
  </si>
  <si>
    <t>Sept - Nov</t>
  </si>
  <si>
    <t>Nov - Mar</t>
  </si>
  <si>
    <t>Sept - Mar</t>
  </si>
  <si>
    <t>TODAS</t>
  </si>
  <si>
    <t>MEDIO</t>
  </si>
  <si>
    <t>LIBERTADOR BERNARDO O'HIGGINS</t>
  </si>
  <si>
    <t>EXPORTACION</t>
  </si>
  <si>
    <t>LLUVIA EXTEMPORÁNEA HELADA</t>
  </si>
  <si>
    <t>Rengo</t>
  </si>
  <si>
    <t>Rengo, Malloa</t>
  </si>
  <si>
    <t>RENDIMIENTO (kg/ha)</t>
  </si>
  <si>
    <t>ESCENARIOS COSTO UNITARIO  ($/kg)</t>
  </si>
  <si>
    <t>Rendimiento  (kg/hà)</t>
  </si>
  <si>
    <t>Costo unitario ($/ kg) (*)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</si>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</sst>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8" formatCode="_-* #,##0.00_-;\-* #,##0.00_-;_-* &quot;-&quot;??_-;_-@_-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 * #,##0.0_ ;_ * \-#,##0.0_ ;_ * &quot;-&quot;??_ ;_ @_ 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0" fontId="15" fillId="0" borderId="17"/>
    <xf numFmtId="0" fontId="15" fillId="0" borderId="17"/>
    <xf numFmtId="0" fontId="1" fillId="0" borderId="17"/>
    <xf numFmtId="168" fontId="1" fillId="0" borderId="17" applyFont="0" applyFill="0" applyBorder="0" applyAlignment="0" applyProtection="0"/>
    <xf numFmtId="170" fontId="15" fillId="0" borderId="17" applyFont="0" applyFill="0" applyBorder="0" applyAlignment="0" applyProtection="0"/>
    <xf numFmtId="170" fontId="15" fillId="0" borderId="17" applyFont="0" applyFill="0" applyBorder="0" applyAlignment="0" applyProtection="0"/>
    <xf numFmtId="171" fontId="15" fillId="0" borderId="17" applyFont="0" applyFill="0" applyBorder="0" applyAlignment="0" applyProtection="0"/>
    <xf numFmtId="168" fontId="15" fillId="0" borderId="17" applyFont="0" applyFill="0" applyBorder="0" applyAlignment="0" applyProtection="0"/>
    <xf numFmtId="169" fontId="1" fillId="0" borderId="17" applyFont="0" applyFill="0" applyBorder="0" applyAlignment="0" applyProtection="0"/>
    <xf numFmtId="169" fontId="15" fillId="0" borderId="17" applyFont="0" applyFill="0" applyBorder="0" applyAlignment="0" applyProtection="0"/>
    <xf numFmtId="0" fontId="15" fillId="0" borderId="17"/>
    <xf numFmtId="0" fontId="15" fillId="0" borderId="17"/>
    <xf numFmtId="0" fontId="15" fillId="0" borderId="17"/>
    <xf numFmtId="9" fontId="15" fillId="0" borderId="17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3" fontId="3" fillId="2" borderId="12" xfId="0" applyNumberFormat="1" applyFont="1" applyFill="1" applyBorder="1" applyAlignment="1"/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1" fillId="6" borderId="17" xfId="0" applyFont="1" applyFill="1" applyBorder="1" applyAlignment="1"/>
    <xf numFmtId="3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11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49" fontId="9" fillId="7" borderId="28" xfId="0" applyNumberFormat="1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9" fillId="7" borderId="32" xfId="0" applyNumberFormat="1" applyFont="1" applyFill="1" applyBorder="1" applyAlignment="1">
      <alignment vertical="center"/>
    </xf>
    <xf numFmtId="165" fontId="9" fillId="7" borderId="33" xfId="0" applyNumberFormat="1" applyFont="1" applyFill="1" applyBorder="1" applyAlignment="1">
      <alignment vertical="center"/>
    </xf>
    <xf numFmtId="9" fontId="9" fillId="7" borderId="34" xfId="0" applyNumberFormat="1" applyFont="1" applyFill="1" applyBorder="1" applyAlignment="1">
      <alignment vertical="center"/>
    </xf>
    <xf numFmtId="0" fontId="11" fillId="8" borderId="37" xfId="0" applyFont="1" applyFill="1" applyBorder="1" applyAlignment="1"/>
    <xf numFmtId="0" fontId="11" fillId="2" borderId="17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49" fontId="9" fillId="2" borderId="38" xfId="0" applyNumberFormat="1" applyFont="1" applyFill="1" applyBorder="1" applyAlignment="1">
      <alignment vertical="center"/>
    </xf>
    <xf numFmtId="0" fontId="11" fillId="2" borderId="39" xfId="0" applyFont="1" applyFill="1" applyBorder="1" applyAlignment="1"/>
    <xf numFmtId="0" fontId="11" fillId="2" borderId="40" xfId="0" applyFont="1" applyFill="1" applyBorder="1" applyAlignment="1"/>
    <xf numFmtId="49" fontId="11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 applyAlignment="1"/>
    <xf numFmtId="0" fontId="11" fillId="2" borderId="45" xfId="0" applyFont="1" applyFill="1" applyBorder="1" applyAlignment="1"/>
    <xf numFmtId="0" fontId="9" fillId="6" borderId="17" xfId="0" applyFont="1" applyFill="1" applyBorder="1" applyAlignment="1">
      <alignment vertical="center"/>
    </xf>
    <xf numFmtId="49" fontId="9" fillId="7" borderId="46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 vertical="center"/>
    </xf>
    <xf numFmtId="164" fontId="13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3" fillId="2" borderId="49" xfId="0" applyFont="1" applyFill="1" applyBorder="1" applyAlignment="1"/>
    <xf numFmtId="0" fontId="3" fillId="2" borderId="50" xfId="0" applyFont="1" applyFill="1" applyBorder="1" applyAlignment="1"/>
    <xf numFmtId="0" fontId="3" fillId="2" borderId="50" xfId="0" applyFont="1" applyFill="1" applyBorder="1" applyAlignment="1">
      <alignment horizontal="center"/>
    </xf>
    <xf numFmtId="3" fontId="3" fillId="2" borderId="50" xfId="0" applyNumberFormat="1" applyFont="1" applyFill="1" applyBorder="1" applyAlignment="1"/>
    <xf numFmtId="3" fontId="3" fillId="2" borderId="50" xfId="0" applyNumberFormat="1" applyFont="1" applyFill="1" applyBorder="1" applyAlignment="1">
      <alignment horizontal="right"/>
    </xf>
    <xf numFmtId="3" fontId="9" fillId="7" borderId="47" xfId="0" applyNumberFormat="1" applyFont="1" applyFill="1" applyBorder="1" applyAlignment="1">
      <alignment vertical="center"/>
    </xf>
    <xf numFmtId="49" fontId="9" fillId="7" borderId="18" xfId="0" applyNumberFormat="1" applyFont="1" applyFill="1" applyBorder="1" applyAlignment="1">
      <alignment horizontal="center" vertical="center"/>
    </xf>
    <xf numFmtId="49" fontId="11" fillId="7" borderId="29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14" fillId="8" borderId="51" xfId="0" applyNumberFormat="1" applyFont="1" applyFill="1" applyBorder="1" applyAlignment="1">
      <alignment horizontal="center" vertical="center"/>
    </xf>
    <xf numFmtId="49" fontId="14" fillId="8" borderId="52" xfId="0" applyNumberFormat="1" applyFont="1" applyFill="1" applyBorder="1" applyAlignment="1">
      <alignment horizontal="center" vertical="center"/>
    </xf>
    <xf numFmtId="49" fontId="14" fillId="8" borderId="53" xfId="0" applyNumberFormat="1" applyFont="1" applyFill="1" applyBorder="1" applyAlignment="1">
      <alignment horizontal="center" vertical="center"/>
    </xf>
    <xf numFmtId="49" fontId="14" fillId="8" borderId="35" xfId="0" applyNumberFormat="1" applyFont="1" applyFill="1" applyBorder="1" applyAlignment="1">
      <alignment vertical="center"/>
    </xf>
    <xf numFmtId="0" fontId="9" fillId="8" borderId="36" xfId="0" applyFont="1" applyFill="1" applyBorder="1" applyAlignment="1">
      <alignment vertical="center"/>
    </xf>
    <xf numFmtId="164" fontId="2" fillId="9" borderId="55" xfId="0" applyNumberFormat="1" applyFont="1" applyFill="1" applyBorder="1" applyAlignment="1">
      <alignment vertical="center"/>
    </xf>
    <xf numFmtId="0" fontId="0" fillId="2" borderId="4" xfId="0" applyFill="1" applyBorder="1"/>
    <xf numFmtId="49" fontId="16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/>
    <xf numFmtId="49" fontId="16" fillId="3" borderId="48" xfId="0" applyNumberFormat="1" applyFont="1" applyFill="1" applyBorder="1" applyAlignment="1">
      <alignment horizontal="center" vertical="center"/>
    </xf>
    <xf numFmtId="49" fontId="16" fillId="3" borderId="4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49" fontId="17" fillId="3" borderId="54" xfId="0" applyNumberFormat="1" applyFont="1" applyFill="1" applyBorder="1" applyAlignment="1">
      <alignment vertical="center"/>
    </xf>
    <xf numFmtId="0" fontId="17" fillId="3" borderId="54" xfId="0" applyFont="1" applyFill="1" applyBorder="1" applyAlignment="1">
      <alignment horizontal="center" vertical="center"/>
    </xf>
    <xf numFmtId="0" fontId="17" fillId="3" borderId="54" xfId="0" applyFont="1" applyFill="1" applyBorder="1" applyAlignment="1">
      <alignment vertical="center"/>
    </xf>
    <xf numFmtId="3" fontId="17" fillId="3" borderId="54" xfId="0" applyNumberFormat="1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vertical="center"/>
    </xf>
    <xf numFmtId="0" fontId="0" fillId="0" borderId="17" xfId="0" applyNumberFormat="1" applyBorder="1"/>
    <xf numFmtId="49" fontId="16" fillId="3" borderId="5" xfId="0" applyNumberFormat="1" applyFont="1" applyFill="1" applyBorder="1" applyAlignment="1">
      <alignment vertical="center" wrapText="1"/>
    </xf>
    <xf numFmtId="0" fontId="4" fillId="10" borderId="56" xfId="0" applyFont="1" applyFill="1" applyBorder="1" applyAlignment="1">
      <alignment horizontal="right"/>
    </xf>
    <xf numFmtId="0" fontId="4" fillId="2" borderId="7" xfId="0" applyFont="1" applyFill="1" applyBorder="1"/>
    <xf numFmtId="49" fontId="17" fillId="3" borderId="6" xfId="0" applyNumberFormat="1" applyFont="1" applyFill="1" applyBorder="1" applyAlignment="1">
      <alignment wrapText="1"/>
    </xf>
    <xf numFmtId="0" fontId="17" fillId="4" borderId="6" xfId="0" applyFont="1" applyFill="1" applyBorder="1" applyAlignment="1">
      <alignment wrapText="1"/>
    </xf>
    <xf numFmtId="3" fontId="4" fillId="0" borderId="56" xfId="0" applyNumberFormat="1" applyFont="1" applyFill="1" applyBorder="1" applyAlignment="1">
      <alignment horizontal="right"/>
    </xf>
    <xf numFmtId="0" fontId="4" fillId="10" borderId="56" xfId="0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7" fontId="4" fillId="0" borderId="56" xfId="0" applyNumberFormat="1" applyFont="1" applyFill="1" applyBorder="1" applyAlignment="1">
      <alignment horizontal="right" vertical="center"/>
    </xf>
    <xf numFmtId="3" fontId="4" fillId="0" borderId="5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0" borderId="56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10" borderId="56" xfId="0" applyFont="1" applyFill="1" applyBorder="1" applyAlignment="1">
      <alignment horizontal="right" vertical="center" wrapText="1"/>
    </xf>
    <xf numFmtId="17" fontId="4" fillId="0" borderId="56" xfId="0" applyNumberFormat="1" applyFont="1" applyBorder="1" applyAlignment="1">
      <alignment horizontal="right" vertical="center"/>
    </xf>
    <xf numFmtId="17" fontId="4" fillId="10" borderId="5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4" fillId="0" borderId="56" xfId="0" applyFont="1" applyBorder="1" applyAlignment="1">
      <alignment horizontal="right" vertical="center" wrapText="1"/>
    </xf>
  </cellXfs>
  <cellStyles count="15">
    <cellStyle name="Millares 2" xfId="5"/>
    <cellStyle name="Millares 3" xfId="6"/>
    <cellStyle name="Millares 4" xfId="4"/>
    <cellStyle name="Millares 6" xfId="7"/>
    <cellStyle name="Millares 6 2" xfId="8"/>
    <cellStyle name="Moneda 2" xfId="10"/>
    <cellStyle name="Moneda 3" xfId="9"/>
    <cellStyle name="Normal" xfId="0" builtinId="0"/>
    <cellStyle name="Normal 2" xfId="1"/>
    <cellStyle name="Normal 2 3" xfId="2"/>
    <cellStyle name="Normal 3" xfId="3"/>
    <cellStyle name="Normal 4" xfId="11"/>
    <cellStyle name="Normal 4 2" xfId="12"/>
    <cellStyle name="Normal 6" xfId="13"/>
    <cellStyle name="Porcentaje 2" xfId="1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topLeftCell="B1" zoomScale="124" zoomScaleNormal="124" workbookViewId="0">
      <selection activeCell="H14" sqref="H14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2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62"/>
    </row>
    <row r="2" spans="1:7" ht="15" customHeight="1">
      <c r="A2" s="2"/>
      <c r="B2" s="2"/>
      <c r="C2" s="2"/>
      <c r="D2" s="2"/>
      <c r="E2" s="2"/>
      <c r="F2" s="2"/>
      <c r="G2" s="62"/>
    </row>
    <row r="3" spans="1:7" ht="15" customHeight="1">
      <c r="A3" s="2"/>
      <c r="B3" s="2"/>
      <c r="C3" s="2"/>
      <c r="D3" s="2"/>
      <c r="E3" s="2"/>
      <c r="F3" s="2"/>
      <c r="G3" s="62"/>
    </row>
    <row r="4" spans="1:7" ht="15" customHeight="1">
      <c r="A4" s="2"/>
      <c r="B4" s="2"/>
      <c r="C4" s="2"/>
      <c r="D4" s="2"/>
      <c r="E4" s="2"/>
      <c r="F4" s="2"/>
      <c r="G4" s="62"/>
    </row>
    <row r="5" spans="1:7" ht="15" customHeight="1">
      <c r="A5" s="2"/>
      <c r="B5" s="2"/>
      <c r="C5" s="2"/>
      <c r="D5" s="2"/>
      <c r="E5" s="2"/>
      <c r="F5" s="2"/>
      <c r="G5" s="62"/>
    </row>
    <row r="6" spans="1:7" ht="15" customHeight="1">
      <c r="A6" s="2"/>
      <c r="B6" s="2"/>
      <c r="C6" s="2"/>
      <c r="D6" s="2"/>
      <c r="E6" s="2"/>
      <c r="F6" s="2"/>
      <c r="G6" s="62"/>
    </row>
    <row r="7" spans="1:7" ht="15" customHeight="1">
      <c r="A7" s="2"/>
      <c r="B7" s="2"/>
      <c r="C7" s="2"/>
      <c r="D7" s="2"/>
      <c r="E7" s="2"/>
      <c r="F7" s="2"/>
      <c r="G7" s="62"/>
    </row>
    <row r="8" spans="1:7" ht="15" customHeight="1">
      <c r="A8" s="2"/>
      <c r="B8" s="3"/>
      <c r="C8" s="4"/>
      <c r="D8" s="2"/>
      <c r="E8" s="4"/>
      <c r="F8" s="4"/>
      <c r="G8" s="63"/>
    </row>
    <row r="9" spans="1:7" ht="12" customHeight="1">
      <c r="A9" s="5"/>
      <c r="B9" s="112" t="s">
        <v>0</v>
      </c>
      <c r="C9" s="113" t="s">
        <v>65</v>
      </c>
      <c r="D9" s="114"/>
      <c r="E9" s="115" t="s">
        <v>123</v>
      </c>
      <c r="F9" s="116"/>
      <c r="G9" s="117">
        <v>7000</v>
      </c>
    </row>
    <row r="10" spans="1:7" ht="18" customHeight="1">
      <c r="A10" s="5"/>
      <c r="B10" s="6" t="s">
        <v>1</v>
      </c>
      <c r="C10" s="118" t="s">
        <v>116</v>
      </c>
      <c r="D10" s="114"/>
      <c r="E10" s="119" t="s">
        <v>67</v>
      </c>
      <c r="F10" s="120"/>
      <c r="G10" s="121" t="s">
        <v>100</v>
      </c>
    </row>
    <row r="11" spans="1:7" ht="18" customHeight="1">
      <c r="A11" s="5"/>
      <c r="B11" s="6" t="s">
        <v>2</v>
      </c>
      <c r="C11" s="118" t="s">
        <v>117</v>
      </c>
      <c r="D11" s="114"/>
      <c r="E11" s="119" t="s">
        <v>66</v>
      </c>
      <c r="F11" s="120"/>
      <c r="G11" s="122">
        <v>2100</v>
      </c>
    </row>
    <row r="12" spans="1:7" ht="25.5">
      <c r="A12" s="5"/>
      <c r="B12" s="6" t="s">
        <v>3</v>
      </c>
      <c r="C12" s="127" t="s">
        <v>118</v>
      </c>
      <c r="D12" s="114"/>
      <c r="E12" s="123" t="s">
        <v>4</v>
      </c>
      <c r="F12" s="124"/>
      <c r="G12" s="125">
        <f>(G9*G11)</f>
        <v>14700000</v>
      </c>
    </row>
    <row r="13" spans="1:7" ht="13.5" customHeight="1">
      <c r="A13" s="5"/>
      <c r="B13" s="6" t="s">
        <v>5</v>
      </c>
      <c r="C13" s="118" t="s">
        <v>121</v>
      </c>
      <c r="D13" s="114"/>
      <c r="E13" s="119" t="s">
        <v>6</v>
      </c>
      <c r="F13" s="120"/>
      <c r="G13" s="126" t="s">
        <v>119</v>
      </c>
    </row>
    <row r="14" spans="1:7" ht="13.5" customHeight="1">
      <c r="A14" s="5"/>
      <c r="B14" s="6" t="s">
        <v>7</v>
      </c>
      <c r="C14" s="127" t="s">
        <v>122</v>
      </c>
      <c r="D14" s="114"/>
      <c r="E14" s="119" t="s">
        <v>8</v>
      </c>
      <c r="F14" s="120"/>
      <c r="G14" s="128" t="s">
        <v>101</v>
      </c>
    </row>
    <row r="15" spans="1:7" ht="25.5">
      <c r="A15" s="5"/>
      <c r="B15" s="6" t="s">
        <v>9</v>
      </c>
      <c r="C15" s="129" t="s">
        <v>127</v>
      </c>
      <c r="D15" s="114"/>
      <c r="E15" s="130" t="s">
        <v>10</v>
      </c>
      <c r="F15" s="131"/>
      <c r="G15" s="132" t="s">
        <v>120</v>
      </c>
    </row>
    <row r="16" spans="1:7" ht="12" customHeight="1">
      <c r="A16" s="2"/>
      <c r="B16" s="7"/>
      <c r="C16" s="8"/>
      <c r="D16" s="9"/>
      <c r="E16" s="10"/>
      <c r="F16" s="10"/>
      <c r="G16" s="64"/>
    </row>
    <row r="17" spans="1:255" ht="12" customHeight="1">
      <c r="A17" s="11"/>
      <c r="B17" s="81" t="s">
        <v>11</v>
      </c>
      <c r="C17" s="82"/>
      <c r="D17" s="82"/>
      <c r="E17" s="82"/>
      <c r="F17" s="82"/>
      <c r="G17" s="82"/>
    </row>
    <row r="18" spans="1:255" ht="12" customHeight="1">
      <c r="A18" s="2"/>
      <c r="B18" s="12"/>
      <c r="C18" s="13"/>
      <c r="D18" s="13"/>
      <c r="E18" s="13"/>
      <c r="F18" s="14"/>
      <c r="G18" s="65"/>
    </row>
    <row r="19" spans="1:255" ht="12" customHeight="1">
      <c r="A19" s="5"/>
      <c r="B19" s="90" t="s">
        <v>12</v>
      </c>
      <c r="C19" s="91"/>
      <c r="D19" s="92"/>
      <c r="E19" s="92"/>
      <c r="F19" s="93"/>
      <c r="G19" s="94"/>
    </row>
    <row r="20" spans="1:255" ht="24" customHeight="1">
      <c r="A20" s="5"/>
      <c r="B20" s="107" t="s">
        <v>13</v>
      </c>
      <c r="C20" s="108" t="s">
        <v>14</v>
      </c>
      <c r="D20" s="108" t="s">
        <v>15</v>
      </c>
      <c r="E20" s="107" t="s">
        <v>16</v>
      </c>
      <c r="F20" s="108" t="s">
        <v>17</v>
      </c>
      <c r="G20" s="107" t="s">
        <v>18</v>
      </c>
    </row>
    <row r="21" spans="1:255" s="96" customFormat="1" ht="12" customHeight="1">
      <c r="A21" s="89"/>
      <c r="B21" s="100" t="s">
        <v>68</v>
      </c>
      <c r="C21" s="101" t="s">
        <v>19</v>
      </c>
      <c r="D21" s="101">
        <v>20</v>
      </c>
      <c r="E21" s="101" t="s">
        <v>102</v>
      </c>
      <c r="F21" s="102">
        <v>30000</v>
      </c>
      <c r="G21" s="109">
        <f>D21*F21</f>
        <v>600000</v>
      </c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</row>
    <row r="22" spans="1:255" s="96" customFormat="1" ht="12" customHeight="1">
      <c r="A22" s="89"/>
      <c r="B22" s="100" t="s">
        <v>69</v>
      </c>
      <c r="C22" s="101" t="s">
        <v>19</v>
      </c>
      <c r="D22" s="101">
        <v>5</v>
      </c>
      <c r="E22" s="101" t="s">
        <v>103</v>
      </c>
      <c r="F22" s="102">
        <v>30000</v>
      </c>
      <c r="G22" s="109">
        <f>D22*F22</f>
        <v>150000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</row>
    <row r="23" spans="1:255" s="96" customFormat="1" ht="12" customHeight="1">
      <c r="A23" s="89"/>
      <c r="B23" s="100" t="s">
        <v>70</v>
      </c>
      <c r="C23" s="101" t="s">
        <v>19</v>
      </c>
      <c r="D23" s="101">
        <v>5</v>
      </c>
      <c r="E23" s="101" t="s">
        <v>104</v>
      </c>
      <c r="F23" s="102">
        <v>30000</v>
      </c>
      <c r="G23" s="109">
        <f t="shared" ref="G23:G28" si="0">D23*F23</f>
        <v>150000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</row>
    <row r="24" spans="1:255" s="96" customFormat="1" ht="12" customHeight="1">
      <c r="A24" s="89"/>
      <c r="B24" s="100" t="s">
        <v>71</v>
      </c>
      <c r="C24" s="101" t="s">
        <v>19</v>
      </c>
      <c r="D24" s="101">
        <v>8</v>
      </c>
      <c r="E24" s="101" t="s">
        <v>105</v>
      </c>
      <c r="F24" s="102">
        <v>30000</v>
      </c>
      <c r="G24" s="109">
        <f t="shared" si="0"/>
        <v>240000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</row>
    <row r="25" spans="1:255" s="96" customFormat="1" ht="12" customHeight="1">
      <c r="A25" s="89"/>
      <c r="B25" s="100" t="s">
        <v>72</v>
      </c>
      <c r="C25" s="101" t="s">
        <v>19</v>
      </c>
      <c r="D25" s="101">
        <v>60</v>
      </c>
      <c r="E25" s="101" t="s">
        <v>101</v>
      </c>
      <c r="F25" s="102">
        <v>40000</v>
      </c>
      <c r="G25" s="109">
        <f t="shared" si="0"/>
        <v>2400000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</row>
    <row r="26" spans="1:255" s="96" customFormat="1" ht="12" customHeight="1">
      <c r="A26" s="89"/>
      <c r="B26" s="100" t="s">
        <v>73</v>
      </c>
      <c r="C26" s="101" t="s">
        <v>19</v>
      </c>
      <c r="D26" s="101">
        <v>10</v>
      </c>
      <c r="E26" s="101" t="s">
        <v>104</v>
      </c>
      <c r="F26" s="102">
        <v>30000</v>
      </c>
      <c r="G26" s="109">
        <f>D26*F26</f>
        <v>300000</v>
      </c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</row>
    <row r="27" spans="1:255" s="96" customFormat="1" ht="12" customHeight="1">
      <c r="A27" s="89"/>
      <c r="B27" s="100" t="s">
        <v>60</v>
      </c>
      <c r="C27" s="101" t="s">
        <v>19</v>
      </c>
      <c r="D27" s="101">
        <v>1</v>
      </c>
      <c r="E27" s="101" t="s">
        <v>104</v>
      </c>
      <c r="F27" s="102">
        <v>30000</v>
      </c>
      <c r="G27" s="109">
        <f t="shared" si="0"/>
        <v>30000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</row>
    <row r="28" spans="1:255" s="96" customFormat="1" ht="12" customHeight="1">
      <c r="A28" s="89"/>
      <c r="B28" s="100" t="s">
        <v>59</v>
      </c>
      <c r="C28" s="101" t="s">
        <v>19</v>
      </c>
      <c r="D28" s="101">
        <v>4</v>
      </c>
      <c r="E28" s="101" t="s">
        <v>103</v>
      </c>
      <c r="F28" s="102">
        <v>30000</v>
      </c>
      <c r="G28" s="109">
        <f t="shared" si="0"/>
        <v>120000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.75" customHeight="1">
      <c r="A29" s="5"/>
      <c r="B29" s="103" t="s">
        <v>20</v>
      </c>
      <c r="C29" s="104"/>
      <c r="D29" s="104"/>
      <c r="E29" s="104"/>
      <c r="F29" s="105"/>
      <c r="G29" s="106">
        <f>G21+G22+G23+G24+G25+G26+G27+G28</f>
        <v>3990000</v>
      </c>
    </row>
    <row r="30" spans="1:255" ht="12" customHeight="1">
      <c r="A30" s="2"/>
      <c r="B30" s="12"/>
      <c r="C30" s="14"/>
      <c r="D30" s="14"/>
      <c r="E30" s="14"/>
      <c r="F30" s="15"/>
      <c r="G30" s="66"/>
    </row>
    <row r="31" spans="1:255" ht="12" customHeight="1">
      <c r="A31" s="5"/>
      <c r="B31" s="90" t="s">
        <v>21</v>
      </c>
      <c r="C31" s="91"/>
      <c r="D31" s="92"/>
      <c r="E31" s="92"/>
      <c r="F31" s="93"/>
      <c r="G31" s="94"/>
    </row>
    <row r="32" spans="1:255" ht="24" customHeight="1">
      <c r="A32" s="5"/>
      <c r="B32" s="107" t="s">
        <v>13</v>
      </c>
      <c r="C32" s="108" t="s">
        <v>14</v>
      </c>
      <c r="D32" s="108" t="s">
        <v>15</v>
      </c>
      <c r="E32" s="107" t="s">
        <v>16</v>
      </c>
      <c r="F32" s="108" t="s">
        <v>17</v>
      </c>
      <c r="G32" s="107" t="s">
        <v>18</v>
      </c>
    </row>
    <row r="33" spans="1:255" s="96" customFormat="1" ht="12" customHeight="1">
      <c r="A33" s="89"/>
      <c r="B33" s="100"/>
      <c r="C33" s="101" t="s">
        <v>57</v>
      </c>
      <c r="D33" s="101" t="s">
        <v>57</v>
      </c>
      <c r="E33" s="101" t="s">
        <v>57</v>
      </c>
      <c r="F33" s="102" t="s">
        <v>57</v>
      </c>
      <c r="G33" s="109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</row>
    <row r="34" spans="1:255" ht="12.75" customHeight="1">
      <c r="A34" s="5"/>
      <c r="B34" s="103" t="s">
        <v>22</v>
      </c>
      <c r="C34" s="104"/>
      <c r="D34" s="104"/>
      <c r="E34" s="104"/>
      <c r="F34" s="105"/>
      <c r="G34" s="106"/>
    </row>
    <row r="35" spans="1:255" ht="12" customHeight="1">
      <c r="A35" s="2"/>
      <c r="B35" s="16"/>
      <c r="C35" s="17"/>
      <c r="D35" s="17"/>
      <c r="E35" s="17"/>
      <c r="F35" s="18"/>
      <c r="G35" s="67"/>
    </row>
    <row r="36" spans="1:255" ht="12" customHeight="1">
      <c r="A36" s="5"/>
      <c r="B36" s="90" t="s">
        <v>23</v>
      </c>
      <c r="C36" s="91"/>
      <c r="D36" s="92"/>
      <c r="E36" s="92"/>
      <c r="F36" s="93"/>
      <c r="G36" s="94"/>
    </row>
    <row r="37" spans="1:255" ht="24" customHeight="1">
      <c r="A37" s="5"/>
      <c r="B37" s="107" t="s">
        <v>13</v>
      </c>
      <c r="C37" s="108" t="s">
        <v>14</v>
      </c>
      <c r="D37" s="108" t="s">
        <v>15</v>
      </c>
      <c r="E37" s="107" t="s">
        <v>16</v>
      </c>
      <c r="F37" s="108" t="s">
        <v>17</v>
      </c>
      <c r="G37" s="107" t="s">
        <v>18</v>
      </c>
    </row>
    <row r="38" spans="1:255" s="96" customFormat="1" ht="12" customHeight="1">
      <c r="A38" s="89"/>
      <c r="B38" s="100" t="s">
        <v>75</v>
      </c>
      <c r="C38" s="101" t="s">
        <v>24</v>
      </c>
      <c r="D38" s="101">
        <v>0.6</v>
      </c>
      <c r="E38" s="101" t="s">
        <v>105</v>
      </c>
      <c r="F38" s="102">
        <v>180000</v>
      </c>
      <c r="G38" s="109">
        <f>D38*F38</f>
        <v>108000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</row>
    <row r="39" spans="1:255" s="96" customFormat="1" ht="12" customHeight="1">
      <c r="A39" s="89"/>
      <c r="B39" s="100" t="s">
        <v>99</v>
      </c>
      <c r="C39" s="101" t="s">
        <v>24</v>
      </c>
      <c r="D39" s="101">
        <v>1</v>
      </c>
      <c r="E39" s="101" t="s">
        <v>103</v>
      </c>
      <c r="F39" s="102">
        <v>150000</v>
      </c>
      <c r="G39" s="109">
        <f>D39*F39</f>
        <v>150000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</row>
    <row r="40" spans="1:255" s="96" customFormat="1" ht="12" customHeight="1">
      <c r="A40" s="89"/>
      <c r="B40" s="100" t="s">
        <v>70</v>
      </c>
      <c r="C40" s="101" t="s">
        <v>24</v>
      </c>
      <c r="D40" s="101">
        <v>3</v>
      </c>
      <c r="E40" s="101" t="s">
        <v>104</v>
      </c>
      <c r="F40" s="102">
        <v>150000</v>
      </c>
      <c r="G40" s="109">
        <f t="shared" ref="G40:G41" si="1">D40*F40</f>
        <v>450000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</row>
    <row r="41" spans="1:255" s="96" customFormat="1" ht="12" customHeight="1">
      <c r="A41" s="89"/>
      <c r="B41" s="100" t="s">
        <v>76</v>
      </c>
      <c r="C41" s="101" t="s">
        <v>24</v>
      </c>
      <c r="D41" s="101">
        <v>0.33</v>
      </c>
      <c r="E41" s="101" t="s">
        <v>106</v>
      </c>
      <c r="F41" s="102">
        <v>180000</v>
      </c>
      <c r="G41" s="109">
        <f t="shared" si="1"/>
        <v>59400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</row>
    <row r="42" spans="1:255" s="96" customFormat="1" ht="12" customHeight="1">
      <c r="A42" s="89"/>
      <c r="B42" s="100" t="s">
        <v>77</v>
      </c>
      <c r="C42" s="101" t="s">
        <v>24</v>
      </c>
      <c r="D42" s="101">
        <v>0.33</v>
      </c>
      <c r="E42" s="101" t="s">
        <v>107</v>
      </c>
      <c r="F42" s="102">
        <v>180000</v>
      </c>
      <c r="G42" s="109">
        <f t="shared" ref="G42:G45" si="2">D42*F42</f>
        <v>59400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</row>
    <row r="43" spans="1:255" s="96" customFormat="1" ht="12" customHeight="1">
      <c r="A43" s="89"/>
      <c r="B43" s="100" t="s">
        <v>78</v>
      </c>
      <c r="C43" s="101" t="s">
        <v>24</v>
      </c>
      <c r="D43" s="101">
        <v>3</v>
      </c>
      <c r="E43" s="101" t="s">
        <v>101</v>
      </c>
      <c r="F43" s="102">
        <v>80000</v>
      </c>
      <c r="G43" s="109">
        <f t="shared" si="2"/>
        <v>240000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</row>
    <row r="44" spans="1:255" s="96" customFormat="1" ht="12" customHeight="1">
      <c r="A44" s="89"/>
      <c r="B44" s="100" t="s">
        <v>79</v>
      </c>
      <c r="C44" s="101" t="s">
        <v>24</v>
      </c>
      <c r="D44" s="101">
        <v>3</v>
      </c>
      <c r="E44" s="101" t="s">
        <v>104</v>
      </c>
      <c r="F44" s="102">
        <v>100000</v>
      </c>
      <c r="G44" s="109">
        <f t="shared" si="2"/>
        <v>300000</v>
      </c>
      <c r="H44" s="95" t="s">
        <v>74</v>
      </c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</row>
    <row r="45" spans="1:255" s="96" customFormat="1" ht="12" customHeight="1">
      <c r="A45" s="89"/>
      <c r="B45" s="100" t="s">
        <v>61</v>
      </c>
      <c r="C45" s="101" t="s">
        <v>24</v>
      </c>
      <c r="D45" s="101">
        <v>0.5</v>
      </c>
      <c r="E45" s="101" t="s">
        <v>104</v>
      </c>
      <c r="F45" s="102">
        <v>180000</v>
      </c>
      <c r="G45" s="109">
        <f t="shared" si="2"/>
        <v>90000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</row>
    <row r="46" spans="1:255" ht="12.75" customHeight="1">
      <c r="A46" s="5"/>
      <c r="B46" s="103" t="s">
        <v>25</v>
      </c>
      <c r="C46" s="104"/>
      <c r="D46" s="104"/>
      <c r="E46" s="104"/>
      <c r="F46" s="105"/>
      <c r="G46" s="106">
        <f>SUM(G38:G45)</f>
        <v>1456800</v>
      </c>
    </row>
    <row r="47" spans="1:255" ht="12" customHeight="1">
      <c r="A47" s="2"/>
      <c r="B47" s="16"/>
      <c r="C47" s="17"/>
      <c r="D47" s="17"/>
      <c r="E47" s="17"/>
      <c r="F47" s="18"/>
      <c r="G47" s="67"/>
    </row>
    <row r="48" spans="1:255" ht="12" customHeight="1">
      <c r="A48" s="5"/>
      <c r="B48" s="90" t="s">
        <v>26</v>
      </c>
      <c r="C48" s="91"/>
      <c r="D48" s="92"/>
      <c r="E48" s="92"/>
      <c r="F48" s="93"/>
      <c r="G48" s="94"/>
    </row>
    <row r="49" spans="1:255" ht="24" customHeight="1">
      <c r="A49" s="5"/>
      <c r="B49" s="107" t="s">
        <v>27</v>
      </c>
      <c r="C49" s="108" t="s">
        <v>28</v>
      </c>
      <c r="D49" s="108" t="s">
        <v>29</v>
      </c>
      <c r="E49" s="107" t="s">
        <v>16</v>
      </c>
      <c r="F49" s="108" t="s">
        <v>17</v>
      </c>
      <c r="G49" s="107" t="s">
        <v>18</v>
      </c>
    </row>
    <row r="50" spans="1:255" s="96" customFormat="1" ht="12.75" customHeight="1">
      <c r="A50" s="99"/>
      <c r="B50" s="110" t="s">
        <v>80</v>
      </c>
      <c r="C50" s="100"/>
      <c r="D50" s="101"/>
      <c r="E50" s="101"/>
      <c r="F50" s="102"/>
      <c r="G50" s="102"/>
      <c r="H50" s="95"/>
      <c r="I50" s="95"/>
      <c r="J50" s="95"/>
      <c r="K50" s="111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</row>
    <row r="51" spans="1:255" s="96" customFormat="1" ht="12" customHeight="1">
      <c r="A51" s="89"/>
      <c r="B51" s="100" t="s">
        <v>58</v>
      </c>
      <c r="C51" s="101" t="s">
        <v>62</v>
      </c>
      <c r="D51" s="101">
        <v>250</v>
      </c>
      <c r="E51" s="101" t="s">
        <v>109</v>
      </c>
      <c r="F51" s="102">
        <v>1280</v>
      </c>
      <c r="G51" s="109">
        <f t="shared" ref="G51:G55" si="3">(D51*F51)</f>
        <v>320000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</row>
    <row r="52" spans="1:255" s="96" customFormat="1" ht="12" customHeight="1">
      <c r="A52" s="89"/>
      <c r="B52" s="100" t="s">
        <v>81</v>
      </c>
      <c r="C52" s="101" t="s">
        <v>108</v>
      </c>
      <c r="D52" s="101">
        <v>15</v>
      </c>
      <c r="E52" s="101" t="s">
        <v>109</v>
      </c>
      <c r="F52" s="102">
        <v>8611.2000000000007</v>
      </c>
      <c r="G52" s="109">
        <f t="shared" si="3"/>
        <v>129168.00000000001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</row>
    <row r="53" spans="1:255" s="96" customFormat="1" ht="12" customHeight="1">
      <c r="A53" s="89"/>
      <c r="B53" s="100" t="s">
        <v>82</v>
      </c>
      <c r="C53" s="101" t="s">
        <v>108</v>
      </c>
      <c r="D53" s="101">
        <v>15</v>
      </c>
      <c r="E53" s="101" t="s">
        <v>110</v>
      </c>
      <c r="F53" s="102">
        <v>8142</v>
      </c>
      <c r="G53" s="109">
        <f t="shared" si="3"/>
        <v>122130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</row>
    <row r="54" spans="1:255" s="96" customFormat="1" ht="12" customHeight="1">
      <c r="A54" s="89"/>
      <c r="B54" s="100" t="s">
        <v>83</v>
      </c>
      <c r="C54" s="101" t="s">
        <v>108</v>
      </c>
      <c r="D54" s="101">
        <v>20</v>
      </c>
      <c r="E54" s="101" t="s">
        <v>110</v>
      </c>
      <c r="F54" s="102">
        <v>10267.200000000001</v>
      </c>
      <c r="G54" s="109">
        <f t="shared" si="3"/>
        <v>205344</v>
      </c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</row>
    <row r="55" spans="1:255" s="96" customFormat="1" ht="12" customHeight="1">
      <c r="A55" s="89"/>
      <c r="B55" s="100" t="s">
        <v>63</v>
      </c>
      <c r="C55" s="101" t="s">
        <v>62</v>
      </c>
      <c r="D55" s="101">
        <v>200</v>
      </c>
      <c r="E55" s="101" t="s">
        <v>109</v>
      </c>
      <c r="F55" s="102">
        <v>1228.2</v>
      </c>
      <c r="G55" s="109">
        <f t="shared" si="3"/>
        <v>245640</v>
      </c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</row>
    <row r="56" spans="1:255" s="96" customFormat="1" ht="12" customHeight="1">
      <c r="A56" s="89"/>
      <c r="B56" s="100" t="s">
        <v>64</v>
      </c>
      <c r="C56" s="101" t="s">
        <v>62</v>
      </c>
      <c r="D56" s="101">
        <v>350</v>
      </c>
      <c r="E56" s="101" t="s">
        <v>109</v>
      </c>
      <c r="F56" s="102">
        <v>1366.2</v>
      </c>
      <c r="G56" s="109">
        <f>(D56*F56)</f>
        <v>478170</v>
      </c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5"/>
      <c r="IK56" s="95"/>
      <c r="IL56" s="95"/>
      <c r="IM56" s="95"/>
      <c r="IN56" s="95"/>
      <c r="IO56" s="95"/>
      <c r="IP56" s="95"/>
      <c r="IQ56" s="95"/>
      <c r="IR56" s="95"/>
      <c r="IS56" s="95"/>
      <c r="IT56" s="95"/>
      <c r="IU56" s="95"/>
    </row>
    <row r="57" spans="1:255" s="96" customFormat="1" ht="12.75" customHeight="1">
      <c r="A57" s="99"/>
      <c r="B57" s="110" t="s">
        <v>84</v>
      </c>
      <c r="C57" s="100"/>
      <c r="D57" s="101"/>
      <c r="E57" s="101"/>
      <c r="F57" s="102"/>
      <c r="G57" s="102"/>
      <c r="H57" s="95"/>
      <c r="I57" s="95"/>
      <c r="J57" s="95"/>
      <c r="K57" s="111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5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5"/>
    </row>
    <row r="58" spans="1:255" s="96" customFormat="1" ht="12" customHeight="1">
      <c r="A58" s="89"/>
      <c r="B58" s="100" t="s">
        <v>85</v>
      </c>
      <c r="C58" s="101" t="s">
        <v>62</v>
      </c>
      <c r="D58" s="101">
        <v>1</v>
      </c>
      <c r="E58" s="101" t="s">
        <v>107</v>
      </c>
      <c r="F58" s="102">
        <v>113132.4</v>
      </c>
      <c r="G58" s="109">
        <f t="shared" ref="G58:G69" si="4">(D58*F58)</f>
        <v>113132.4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</row>
    <row r="59" spans="1:255" s="96" customFormat="1" ht="12" customHeight="1">
      <c r="A59" s="89"/>
      <c r="B59" s="100" t="s">
        <v>86</v>
      </c>
      <c r="C59" s="101" t="s">
        <v>62</v>
      </c>
      <c r="D59" s="101">
        <v>36</v>
      </c>
      <c r="E59" s="101" t="s">
        <v>111</v>
      </c>
      <c r="F59" s="102">
        <v>20258.400000000001</v>
      </c>
      <c r="G59" s="109">
        <f t="shared" si="4"/>
        <v>729302.4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  <c r="GF59" s="95"/>
      <c r="GG59" s="95"/>
      <c r="GH59" s="95"/>
      <c r="GI59" s="95"/>
      <c r="GJ59" s="95"/>
      <c r="GK59" s="95"/>
      <c r="GL59" s="95"/>
      <c r="GM59" s="95"/>
      <c r="GN59" s="95"/>
      <c r="GO59" s="95"/>
      <c r="GP59" s="95"/>
      <c r="GQ59" s="95"/>
      <c r="GR59" s="95"/>
      <c r="GS59" s="95"/>
      <c r="GT59" s="95"/>
      <c r="GU59" s="95"/>
      <c r="GV59" s="95"/>
      <c r="GW59" s="95"/>
      <c r="GX59" s="95"/>
      <c r="GY59" s="95"/>
      <c r="GZ59" s="95"/>
      <c r="HA59" s="95"/>
      <c r="HB59" s="95"/>
      <c r="HC59" s="95"/>
      <c r="HD59" s="95"/>
      <c r="HE59" s="95"/>
      <c r="HF59" s="95"/>
      <c r="HG59" s="95"/>
      <c r="HH59" s="95"/>
      <c r="HI59" s="95"/>
      <c r="HJ59" s="95"/>
      <c r="HK59" s="95"/>
      <c r="HL59" s="95"/>
      <c r="HM59" s="95"/>
      <c r="HN59" s="95"/>
      <c r="HO59" s="95"/>
      <c r="HP59" s="95"/>
      <c r="HQ59" s="95"/>
      <c r="HR59" s="95"/>
      <c r="HS59" s="95"/>
      <c r="HT59" s="95"/>
      <c r="HU59" s="95"/>
      <c r="HV59" s="95"/>
      <c r="HW59" s="95"/>
      <c r="HX59" s="95"/>
      <c r="HY59" s="95"/>
      <c r="HZ59" s="95"/>
      <c r="IA59" s="95"/>
      <c r="IB59" s="95"/>
      <c r="IC59" s="95"/>
      <c r="ID59" s="95"/>
      <c r="IE59" s="95"/>
      <c r="IF59" s="95"/>
      <c r="IG59" s="95"/>
      <c r="IH59" s="95"/>
      <c r="II59" s="95"/>
      <c r="IJ59" s="95"/>
      <c r="IK59" s="95"/>
      <c r="IL59" s="95"/>
      <c r="IM59" s="95"/>
      <c r="IN59" s="95"/>
      <c r="IO59" s="95"/>
      <c r="IP59" s="95"/>
      <c r="IQ59" s="95"/>
      <c r="IR59" s="95"/>
      <c r="IS59" s="95"/>
      <c r="IT59" s="95"/>
      <c r="IU59" s="95"/>
    </row>
    <row r="60" spans="1:255" s="96" customFormat="1" ht="12" customHeight="1">
      <c r="A60" s="89"/>
      <c r="B60" s="100" t="s">
        <v>87</v>
      </c>
      <c r="C60" s="101" t="s">
        <v>108</v>
      </c>
      <c r="D60" s="101">
        <v>1.2</v>
      </c>
      <c r="E60" s="101" t="s">
        <v>103</v>
      </c>
      <c r="F60" s="102">
        <v>22563</v>
      </c>
      <c r="G60" s="109">
        <f t="shared" si="4"/>
        <v>27075.599999999999</v>
      </c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</row>
    <row r="61" spans="1:255" s="96" customFormat="1" ht="12" customHeight="1">
      <c r="A61" s="89"/>
      <c r="B61" s="100" t="s">
        <v>88</v>
      </c>
      <c r="C61" s="101" t="s">
        <v>108</v>
      </c>
      <c r="D61" s="101">
        <v>3</v>
      </c>
      <c r="E61" s="101" t="s">
        <v>110</v>
      </c>
      <c r="F61" s="102">
        <v>44022</v>
      </c>
      <c r="G61" s="109">
        <f t="shared" si="4"/>
        <v>132066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</row>
    <row r="62" spans="1:255" s="96" customFormat="1" ht="12.75" customHeight="1">
      <c r="A62" s="99"/>
      <c r="B62" s="110" t="s">
        <v>89</v>
      </c>
      <c r="C62" s="100"/>
      <c r="D62" s="101"/>
      <c r="E62" s="101"/>
      <c r="F62" s="102"/>
      <c r="G62" s="102"/>
      <c r="H62" s="95"/>
      <c r="I62" s="95"/>
      <c r="J62" s="95"/>
      <c r="K62" s="111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5"/>
      <c r="GB62" s="95"/>
      <c r="GC62" s="95"/>
      <c r="GD62" s="95"/>
      <c r="GE62" s="95"/>
      <c r="GF62" s="95"/>
      <c r="GG62" s="95"/>
      <c r="GH62" s="95"/>
      <c r="GI62" s="95"/>
      <c r="GJ62" s="95"/>
      <c r="GK62" s="95"/>
      <c r="GL62" s="95"/>
      <c r="GM62" s="95"/>
      <c r="GN62" s="95"/>
      <c r="GO62" s="95"/>
      <c r="GP62" s="95"/>
      <c r="GQ62" s="95"/>
      <c r="GR62" s="95"/>
      <c r="GS62" s="95"/>
      <c r="GT62" s="95"/>
      <c r="GU62" s="95"/>
      <c r="GV62" s="95"/>
      <c r="GW62" s="95"/>
      <c r="GX62" s="95"/>
      <c r="GY62" s="95"/>
      <c r="GZ62" s="95"/>
      <c r="HA62" s="95"/>
      <c r="HB62" s="95"/>
      <c r="HC62" s="95"/>
      <c r="HD62" s="95"/>
      <c r="HE62" s="95"/>
      <c r="HF62" s="95"/>
      <c r="HG62" s="95"/>
      <c r="HH62" s="95"/>
      <c r="HI62" s="95"/>
      <c r="HJ62" s="95"/>
      <c r="HK62" s="95"/>
      <c r="HL62" s="95"/>
      <c r="HM62" s="95"/>
      <c r="HN62" s="95"/>
      <c r="HO62" s="95"/>
      <c r="HP62" s="95"/>
      <c r="HQ62" s="95"/>
      <c r="HR62" s="95"/>
      <c r="HS62" s="95"/>
      <c r="HT62" s="95"/>
      <c r="HU62" s="95"/>
      <c r="HV62" s="95"/>
      <c r="HW62" s="95"/>
      <c r="HX62" s="95"/>
      <c r="HY62" s="95"/>
      <c r="HZ62" s="95"/>
      <c r="IA62" s="95"/>
      <c r="IB62" s="95"/>
      <c r="IC62" s="95"/>
      <c r="ID62" s="95"/>
      <c r="IE62" s="95"/>
      <c r="IF62" s="95"/>
      <c r="IG62" s="95"/>
      <c r="IH62" s="95"/>
      <c r="II62" s="95"/>
      <c r="IJ62" s="95"/>
      <c r="IK62" s="95"/>
      <c r="IL62" s="95"/>
      <c r="IM62" s="95"/>
      <c r="IN62" s="95"/>
      <c r="IO62" s="95"/>
      <c r="IP62" s="95"/>
      <c r="IQ62" s="95"/>
      <c r="IR62" s="95"/>
      <c r="IS62" s="95"/>
      <c r="IT62" s="95"/>
      <c r="IU62" s="95"/>
    </row>
    <row r="63" spans="1:255" s="96" customFormat="1" ht="12" customHeight="1">
      <c r="A63" s="89"/>
      <c r="B63" s="100" t="s">
        <v>90</v>
      </c>
      <c r="C63" s="101" t="s">
        <v>108</v>
      </c>
      <c r="D63" s="101">
        <v>3</v>
      </c>
      <c r="E63" s="101" t="s">
        <v>103</v>
      </c>
      <c r="F63" s="102">
        <v>9660</v>
      </c>
      <c r="G63" s="109">
        <f t="shared" si="4"/>
        <v>28980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</row>
    <row r="64" spans="1:255" s="96" customFormat="1" ht="12" customHeight="1">
      <c r="A64" s="89"/>
      <c r="B64" s="100" t="s">
        <v>91</v>
      </c>
      <c r="C64" s="101" t="s">
        <v>108</v>
      </c>
      <c r="D64" s="101">
        <v>2</v>
      </c>
      <c r="E64" s="101" t="s">
        <v>112</v>
      </c>
      <c r="F64" s="102">
        <v>54924</v>
      </c>
      <c r="G64" s="109">
        <f t="shared" si="4"/>
        <v>109848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5"/>
      <c r="GF64" s="95"/>
      <c r="GG64" s="95"/>
      <c r="GH64" s="95"/>
      <c r="GI64" s="95"/>
      <c r="GJ64" s="95"/>
      <c r="GK64" s="95"/>
      <c r="GL64" s="95"/>
      <c r="GM64" s="95"/>
      <c r="GN64" s="95"/>
      <c r="GO64" s="95"/>
      <c r="GP64" s="95"/>
      <c r="GQ64" s="95"/>
      <c r="GR64" s="95"/>
      <c r="GS64" s="95"/>
      <c r="GT64" s="95"/>
      <c r="GU64" s="95"/>
      <c r="GV64" s="95"/>
      <c r="GW64" s="95"/>
      <c r="GX64" s="95"/>
      <c r="GY64" s="95"/>
      <c r="GZ64" s="95"/>
      <c r="HA64" s="95"/>
      <c r="HB64" s="95"/>
      <c r="HC64" s="95"/>
      <c r="HD64" s="95"/>
      <c r="HE64" s="95"/>
      <c r="HF64" s="95"/>
      <c r="HG64" s="95"/>
      <c r="HH64" s="95"/>
      <c r="HI64" s="95"/>
      <c r="HJ64" s="95"/>
      <c r="HK64" s="95"/>
      <c r="HL64" s="95"/>
      <c r="HM64" s="95"/>
      <c r="HN64" s="95"/>
      <c r="HO64" s="95"/>
      <c r="HP64" s="95"/>
      <c r="HQ64" s="95"/>
      <c r="HR64" s="95"/>
      <c r="HS64" s="95"/>
      <c r="HT64" s="95"/>
      <c r="HU64" s="95"/>
      <c r="HV64" s="95"/>
      <c r="HW64" s="95"/>
      <c r="HX64" s="95"/>
      <c r="HY64" s="95"/>
      <c r="HZ64" s="95"/>
      <c r="IA64" s="95"/>
      <c r="IB64" s="95"/>
      <c r="IC64" s="95"/>
      <c r="ID64" s="95"/>
      <c r="IE64" s="95"/>
      <c r="IF64" s="95"/>
      <c r="IG64" s="95"/>
      <c r="IH64" s="95"/>
      <c r="II64" s="95"/>
      <c r="IJ64" s="95"/>
      <c r="IK64" s="95"/>
      <c r="IL64" s="95"/>
      <c r="IM64" s="95"/>
      <c r="IN64" s="95"/>
      <c r="IO64" s="95"/>
      <c r="IP64" s="95"/>
      <c r="IQ64" s="95"/>
      <c r="IR64" s="95"/>
      <c r="IS64" s="95"/>
      <c r="IT64" s="95"/>
      <c r="IU64" s="95"/>
    </row>
    <row r="65" spans="1:255" s="96" customFormat="1" ht="12" customHeight="1">
      <c r="A65" s="89"/>
      <c r="B65" s="100" t="s">
        <v>92</v>
      </c>
      <c r="C65" s="101" t="s">
        <v>108</v>
      </c>
      <c r="D65" s="101">
        <v>4</v>
      </c>
      <c r="E65" s="101" t="s">
        <v>113</v>
      </c>
      <c r="F65" s="102">
        <v>8280</v>
      </c>
      <c r="G65" s="109">
        <f t="shared" si="4"/>
        <v>33120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95"/>
      <c r="GB65" s="95"/>
      <c r="GC65" s="95"/>
      <c r="GD65" s="95"/>
      <c r="GE65" s="95"/>
      <c r="GF65" s="95"/>
      <c r="GG65" s="95"/>
      <c r="GH65" s="95"/>
      <c r="GI65" s="95"/>
      <c r="GJ65" s="95"/>
      <c r="GK65" s="95"/>
      <c r="GL65" s="95"/>
      <c r="GM65" s="95"/>
      <c r="GN65" s="95"/>
      <c r="GO65" s="95"/>
      <c r="GP65" s="95"/>
      <c r="GQ65" s="95"/>
      <c r="GR65" s="95"/>
      <c r="GS65" s="95"/>
      <c r="GT65" s="95"/>
      <c r="GU65" s="95"/>
      <c r="GV65" s="95"/>
      <c r="GW65" s="95"/>
      <c r="GX65" s="95"/>
      <c r="GY65" s="95"/>
      <c r="GZ65" s="95"/>
      <c r="HA65" s="95"/>
      <c r="HB65" s="95"/>
      <c r="HC65" s="95"/>
      <c r="HD65" s="95"/>
      <c r="HE65" s="95"/>
      <c r="HF65" s="95"/>
      <c r="HG65" s="95"/>
      <c r="HH65" s="95"/>
      <c r="HI65" s="95"/>
      <c r="HJ65" s="95"/>
      <c r="HK65" s="95"/>
      <c r="HL65" s="95"/>
      <c r="HM65" s="95"/>
      <c r="HN65" s="95"/>
      <c r="HO65" s="95"/>
      <c r="HP65" s="95"/>
      <c r="HQ65" s="95"/>
      <c r="HR65" s="95"/>
      <c r="HS65" s="95"/>
      <c r="HT65" s="95"/>
      <c r="HU65" s="95"/>
      <c r="HV65" s="95"/>
      <c r="HW65" s="95"/>
      <c r="HX65" s="95"/>
      <c r="HY65" s="95"/>
      <c r="HZ65" s="95"/>
      <c r="IA65" s="95"/>
      <c r="IB65" s="95"/>
      <c r="IC65" s="95"/>
      <c r="ID65" s="95"/>
      <c r="IE65" s="95"/>
      <c r="IF65" s="95"/>
      <c r="IG65" s="95"/>
      <c r="IH65" s="95"/>
      <c r="II65" s="95"/>
      <c r="IJ65" s="95"/>
      <c r="IK65" s="95"/>
      <c r="IL65" s="95"/>
      <c r="IM65" s="95"/>
      <c r="IN65" s="95"/>
      <c r="IO65" s="95"/>
      <c r="IP65" s="95"/>
      <c r="IQ65" s="95"/>
      <c r="IR65" s="95"/>
      <c r="IS65" s="95"/>
      <c r="IT65" s="95"/>
      <c r="IU65" s="95"/>
    </row>
    <row r="66" spans="1:255" s="96" customFormat="1" ht="12.75" customHeight="1">
      <c r="A66" s="99"/>
      <c r="B66" s="110" t="s">
        <v>93</v>
      </c>
      <c r="C66" s="100"/>
      <c r="D66" s="101"/>
      <c r="E66" s="101"/>
      <c r="F66" s="102"/>
      <c r="G66" s="102"/>
      <c r="H66" s="95"/>
      <c r="I66" s="95"/>
      <c r="J66" s="95"/>
      <c r="K66" s="111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  <c r="FF66" s="95"/>
      <c r="FG66" s="95"/>
      <c r="FH66" s="95"/>
      <c r="FI66" s="95"/>
      <c r="FJ66" s="95"/>
      <c r="FK66" s="95"/>
      <c r="FL66" s="95"/>
      <c r="FM66" s="95"/>
      <c r="FN66" s="95"/>
      <c r="FO66" s="95"/>
      <c r="FP66" s="95"/>
      <c r="FQ66" s="95"/>
      <c r="FR66" s="95"/>
      <c r="FS66" s="95"/>
      <c r="FT66" s="95"/>
      <c r="FU66" s="95"/>
      <c r="FV66" s="95"/>
      <c r="FW66" s="95"/>
      <c r="FX66" s="95"/>
      <c r="FY66" s="95"/>
      <c r="FZ66" s="95"/>
      <c r="GA66" s="95"/>
      <c r="GB66" s="95"/>
      <c r="GC66" s="95"/>
      <c r="GD66" s="95"/>
      <c r="GE66" s="95"/>
      <c r="GF66" s="95"/>
      <c r="GG66" s="95"/>
      <c r="GH66" s="95"/>
      <c r="GI66" s="95"/>
      <c r="GJ66" s="95"/>
      <c r="GK66" s="95"/>
      <c r="GL66" s="95"/>
      <c r="GM66" s="95"/>
      <c r="GN66" s="95"/>
      <c r="GO66" s="95"/>
      <c r="GP66" s="95"/>
      <c r="GQ66" s="95"/>
      <c r="GR66" s="95"/>
      <c r="GS66" s="95"/>
      <c r="GT66" s="95"/>
      <c r="GU66" s="95"/>
      <c r="GV66" s="95"/>
      <c r="GW66" s="95"/>
      <c r="GX66" s="95"/>
      <c r="GY66" s="95"/>
      <c r="GZ66" s="95"/>
      <c r="HA66" s="95"/>
      <c r="HB66" s="95"/>
      <c r="HC66" s="95"/>
      <c r="HD66" s="95"/>
      <c r="HE66" s="95"/>
      <c r="HF66" s="95"/>
      <c r="HG66" s="95"/>
      <c r="HH66" s="95"/>
      <c r="HI66" s="95"/>
      <c r="HJ66" s="95"/>
      <c r="HK66" s="95"/>
      <c r="HL66" s="95"/>
      <c r="HM66" s="95"/>
      <c r="HN66" s="95"/>
      <c r="HO66" s="95"/>
      <c r="HP66" s="95"/>
      <c r="HQ66" s="95"/>
      <c r="HR66" s="95"/>
      <c r="HS66" s="95"/>
      <c r="HT66" s="95"/>
      <c r="HU66" s="95"/>
      <c r="HV66" s="95"/>
      <c r="HW66" s="95"/>
      <c r="HX66" s="95"/>
      <c r="HY66" s="95"/>
      <c r="HZ66" s="95"/>
      <c r="IA66" s="95"/>
      <c r="IB66" s="95"/>
      <c r="IC66" s="95"/>
      <c r="ID66" s="95"/>
      <c r="IE66" s="95"/>
      <c r="IF66" s="95"/>
      <c r="IG66" s="95"/>
      <c r="IH66" s="95"/>
      <c r="II66" s="95"/>
      <c r="IJ66" s="95"/>
      <c r="IK66" s="95"/>
      <c r="IL66" s="95"/>
      <c r="IM66" s="95"/>
      <c r="IN66" s="95"/>
      <c r="IO66" s="95"/>
      <c r="IP66" s="95"/>
      <c r="IQ66" s="95"/>
      <c r="IR66" s="95"/>
      <c r="IS66" s="95"/>
      <c r="IT66" s="95"/>
      <c r="IU66" s="95"/>
    </row>
    <row r="67" spans="1:255" s="96" customFormat="1" ht="12" customHeight="1">
      <c r="A67" s="89"/>
      <c r="B67" s="100" t="s">
        <v>94</v>
      </c>
      <c r="C67" s="101" t="s">
        <v>108</v>
      </c>
      <c r="D67" s="101">
        <v>5</v>
      </c>
      <c r="E67" s="101" t="s">
        <v>114</v>
      </c>
      <c r="F67" s="102">
        <v>17250</v>
      </c>
      <c r="G67" s="109">
        <f t="shared" si="4"/>
        <v>86250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95"/>
      <c r="GB67" s="95"/>
      <c r="GC67" s="95"/>
      <c r="GD67" s="95"/>
      <c r="GE67" s="95"/>
      <c r="GF67" s="95"/>
      <c r="GG67" s="95"/>
      <c r="GH67" s="95"/>
      <c r="GI67" s="95"/>
      <c r="GJ67" s="95"/>
      <c r="GK67" s="95"/>
      <c r="GL67" s="95"/>
      <c r="GM67" s="95"/>
      <c r="GN67" s="95"/>
      <c r="GO67" s="95"/>
      <c r="GP67" s="95"/>
      <c r="GQ67" s="95"/>
      <c r="GR67" s="95"/>
      <c r="GS67" s="95"/>
      <c r="GT67" s="95"/>
      <c r="GU67" s="95"/>
      <c r="GV67" s="95"/>
      <c r="GW67" s="95"/>
      <c r="GX67" s="95"/>
      <c r="GY67" s="95"/>
      <c r="GZ67" s="95"/>
      <c r="HA67" s="95"/>
      <c r="HB67" s="95"/>
      <c r="HC67" s="95"/>
      <c r="HD67" s="95"/>
      <c r="HE67" s="95"/>
      <c r="HF67" s="95"/>
      <c r="HG67" s="95"/>
      <c r="HH67" s="95"/>
      <c r="HI67" s="95"/>
      <c r="HJ67" s="95"/>
      <c r="HK67" s="95"/>
      <c r="HL67" s="95"/>
      <c r="HM67" s="95"/>
      <c r="HN67" s="95"/>
      <c r="HO67" s="95"/>
      <c r="HP67" s="95"/>
      <c r="HQ67" s="95"/>
      <c r="HR67" s="95"/>
      <c r="HS67" s="95"/>
      <c r="HT67" s="95"/>
      <c r="HU67" s="95"/>
      <c r="HV67" s="95"/>
      <c r="HW67" s="95"/>
      <c r="HX67" s="95"/>
      <c r="HY67" s="95"/>
      <c r="HZ67" s="95"/>
      <c r="IA67" s="95"/>
      <c r="IB67" s="95"/>
      <c r="IC67" s="95"/>
      <c r="ID67" s="95"/>
      <c r="IE67" s="95"/>
      <c r="IF67" s="95"/>
      <c r="IG67" s="95"/>
      <c r="IH67" s="95"/>
      <c r="II67" s="95"/>
      <c r="IJ67" s="95"/>
      <c r="IK67" s="95"/>
      <c r="IL67" s="95"/>
      <c r="IM67" s="95"/>
      <c r="IN67" s="95"/>
      <c r="IO67" s="95"/>
      <c r="IP67" s="95"/>
      <c r="IQ67" s="95"/>
      <c r="IR67" s="95"/>
      <c r="IS67" s="95"/>
      <c r="IT67" s="95"/>
      <c r="IU67" s="95"/>
    </row>
    <row r="68" spans="1:255" s="96" customFormat="1" ht="12" customHeight="1">
      <c r="A68" s="89"/>
      <c r="B68" s="100" t="s">
        <v>95</v>
      </c>
      <c r="C68" s="101" t="s">
        <v>108</v>
      </c>
      <c r="D68" s="101">
        <v>1</v>
      </c>
      <c r="E68" s="101" t="s">
        <v>115</v>
      </c>
      <c r="F68" s="102">
        <v>48300</v>
      </c>
      <c r="G68" s="109">
        <f t="shared" si="4"/>
        <v>48300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5"/>
      <c r="CB68" s="95"/>
      <c r="CC68" s="95"/>
      <c r="CD68" s="95"/>
      <c r="CE68" s="95"/>
      <c r="CF68" s="95"/>
      <c r="CG68" s="95"/>
      <c r="CH68" s="95"/>
      <c r="CI68" s="95"/>
      <c r="CJ68" s="95"/>
      <c r="CK68" s="95"/>
      <c r="CL68" s="95"/>
      <c r="CM68" s="95"/>
      <c r="CN68" s="95"/>
      <c r="CO68" s="95"/>
      <c r="CP68" s="95"/>
      <c r="CQ68" s="95"/>
      <c r="CR68" s="95"/>
      <c r="CS68" s="95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5"/>
      <c r="FX68" s="95"/>
      <c r="FY68" s="95"/>
      <c r="FZ68" s="95"/>
      <c r="GA68" s="95"/>
      <c r="GB68" s="95"/>
      <c r="GC68" s="95"/>
      <c r="GD68" s="95"/>
      <c r="GE68" s="95"/>
      <c r="GF68" s="95"/>
      <c r="GG68" s="95"/>
      <c r="GH68" s="95"/>
      <c r="GI68" s="95"/>
      <c r="GJ68" s="95"/>
      <c r="GK68" s="95"/>
      <c r="GL68" s="95"/>
      <c r="GM68" s="95"/>
      <c r="GN68" s="95"/>
      <c r="GO68" s="95"/>
      <c r="GP68" s="95"/>
      <c r="GQ68" s="95"/>
      <c r="GR68" s="95"/>
      <c r="GS68" s="95"/>
      <c r="GT68" s="95"/>
      <c r="GU68" s="95"/>
      <c r="GV68" s="95"/>
      <c r="GW68" s="95"/>
      <c r="GX68" s="95"/>
      <c r="GY68" s="95"/>
      <c r="GZ68" s="95"/>
      <c r="HA68" s="95"/>
      <c r="HB68" s="95"/>
      <c r="HC68" s="95"/>
      <c r="HD68" s="95"/>
      <c r="HE68" s="95"/>
      <c r="HF68" s="95"/>
      <c r="HG68" s="95"/>
      <c r="HH68" s="95"/>
      <c r="HI68" s="95"/>
      <c r="HJ68" s="95"/>
      <c r="HK68" s="95"/>
      <c r="HL68" s="95"/>
      <c r="HM68" s="95"/>
      <c r="HN68" s="95"/>
      <c r="HO68" s="95"/>
      <c r="HP68" s="95"/>
      <c r="HQ68" s="95"/>
      <c r="HR68" s="95"/>
      <c r="HS68" s="95"/>
      <c r="HT68" s="95"/>
      <c r="HU68" s="95"/>
      <c r="HV68" s="95"/>
      <c r="HW68" s="95"/>
      <c r="HX68" s="95"/>
      <c r="HY68" s="95"/>
      <c r="HZ68" s="95"/>
      <c r="IA68" s="95"/>
      <c r="IB68" s="95"/>
      <c r="IC68" s="95"/>
      <c r="ID68" s="95"/>
      <c r="IE68" s="95"/>
      <c r="IF68" s="95"/>
      <c r="IG68" s="95"/>
      <c r="IH68" s="95"/>
      <c r="II68" s="95"/>
      <c r="IJ68" s="95"/>
      <c r="IK68" s="95"/>
      <c r="IL68" s="95"/>
      <c r="IM68" s="95"/>
      <c r="IN68" s="95"/>
      <c r="IO68" s="95"/>
      <c r="IP68" s="95"/>
      <c r="IQ68" s="95"/>
      <c r="IR68" s="95"/>
      <c r="IS68" s="95"/>
      <c r="IT68" s="95"/>
      <c r="IU68" s="95"/>
    </row>
    <row r="69" spans="1:255" s="96" customFormat="1" ht="12" customHeight="1">
      <c r="A69" s="89"/>
      <c r="B69" s="100" t="s">
        <v>96</v>
      </c>
      <c r="C69" s="101" t="s">
        <v>108</v>
      </c>
      <c r="D69" s="101">
        <v>40</v>
      </c>
      <c r="E69" s="101" t="s">
        <v>106</v>
      </c>
      <c r="F69" s="102">
        <v>3588</v>
      </c>
      <c r="G69" s="109">
        <f t="shared" si="4"/>
        <v>143520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  <c r="IR69" s="95"/>
      <c r="IS69" s="95"/>
      <c r="IT69" s="95"/>
      <c r="IU69" s="95"/>
    </row>
    <row r="70" spans="1:255" ht="12.75" customHeight="1">
      <c r="A70" s="5"/>
      <c r="B70" s="103" t="s">
        <v>30</v>
      </c>
      <c r="C70" s="104"/>
      <c r="D70" s="104"/>
      <c r="E70" s="104"/>
      <c r="F70" s="105"/>
      <c r="G70" s="106">
        <f>SUM(G51:G69)</f>
        <v>2952046.4</v>
      </c>
    </row>
    <row r="71" spans="1:255" ht="12" customHeight="1">
      <c r="A71" s="2"/>
      <c r="B71" s="73"/>
      <c r="C71" s="74"/>
      <c r="D71" s="74"/>
      <c r="E71" s="75"/>
      <c r="F71" s="76"/>
      <c r="G71" s="77"/>
    </row>
    <row r="72" spans="1:255" s="96" customFormat="1" ht="12" customHeight="1">
      <c r="A72" s="89"/>
      <c r="B72" s="90" t="s">
        <v>31</v>
      </c>
      <c r="C72" s="91"/>
      <c r="D72" s="92"/>
      <c r="E72" s="92"/>
      <c r="F72" s="93"/>
      <c r="G72" s="94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5"/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  <c r="EN72" s="95"/>
      <c r="EO72" s="95"/>
      <c r="EP72" s="95"/>
      <c r="EQ72" s="95"/>
      <c r="ER72" s="95"/>
      <c r="ES72" s="95"/>
      <c r="ET72" s="95"/>
      <c r="EU72" s="95"/>
      <c r="EV72" s="95"/>
      <c r="EW72" s="95"/>
      <c r="EX72" s="95"/>
      <c r="EY72" s="95"/>
      <c r="EZ72" s="95"/>
      <c r="FA72" s="95"/>
      <c r="FB72" s="95"/>
      <c r="FC72" s="95"/>
      <c r="FD72" s="95"/>
      <c r="FE72" s="95"/>
      <c r="FF72" s="95"/>
      <c r="FG72" s="95"/>
      <c r="FH72" s="95"/>
      <c r="FI72" s="95"/>
      <c r="FJ72" s="95"/>
      <c r="FK72" s="95"/>
      <c r="FL72" s="95"/>
      <c r="FM72" s="95"/>
      <c r="FN72" s="95"/>
      <c r="FO72" s="95"/>
      <c r="FP72" s="95"/>
      <c r="FQ72" s="95"/>
      <c r="FR72" s="95"/>
      <c r="FS72" s="95"/>
      <c r="FT72" s="95"/>
      <c r="FU72" s="95"/>
      <c r="FV72" s="95"/>
      <c r="FW72" s="95"/>
      <c r="FX72" s="95"/>
      <c r="FY72" s="95"/>
      <c r="FZ72" s="95"/>
      <c r="GA72" s="95"/>
      <c r="GB72" s="95"/>
      <c r="GC72" s="95"/>
      <c r="GD72" s="95"/>
      <c r="GE72" s="95"/>
      <c r="GF72" s="95"/>
      <c r="GG72" s="95"/>
      <c r="GH72" s="95"/>
      <c r="GI72" s="95"/>
      <c r="GJ72" s="95"/>
      <c r="GK72" s="95"/>
      <c r="GL72" s="95"/>
      <c r="GM72" s="95"/>
      <c r="GN72" s="95"/>
      <c r="GO72" s="95"/>
      <c r="GP72" s="95"/>
      <c r="GQ72" s="95"/>
      <c r="GR72" s="95"/>
      <c r="GS72" s="95"/>
      <c r="GT72" s="95"/>
      <c r="GU72" s="95"/>
      <c r="GV72" s="95"/>
      <c r="GW72" s="95"/>
      <c r="GX72" s="95"/>
      <c r="GY72" s="95"/>
      <c r="GZ72" s="95"/>
      <c r="HA72" s="95"/>
      <c r="HB72" s="95"/>
      <c r="HC72" s="95"/>
      <c r="HD72" s="95"/>
      <c r="HE72" s="95"/>
      <c r="HF72" s="95"/>
      <c r="HG72" s="95"/>
      <c r="HH72" s="95"/>
      <c r="HI72" s="95"/>
      <c r="HJ72" s="95"/>
      <c r="HK72" s="95"/>
      <c r="HL72" s="95"/>
      <c r="HM72" s="95"/>
      <c r="HN72" s="95"/>
      <c r="HO72" s="95"/>
      <c r="HP72" s="95"/>
      <c r="HQ72" s="95"/>
      <c r="HR72" s="95"/>
      <c r="HS72" s="95"/>
      <c r="HT72" s="95"/>
      <c r="HU72" s="95"/>
      <c r="HV72" s="95"/>
      <c r="HW72" s="95"/>
      <c r="HX72" s="95"/>
      <c r="HY72" s="95"/>
      <c r="HZ72" s="95"/>
      <c r="IA72" s="95"/>
      <c r="IB72" s="95"/>
      <c r="IC72" s="95"/>
      <c r="ID72" s="95"/>
      <c r="IE72" s="95"/>
      <c r="IF72" s="95"/>
      <c r="IG72" s="95"/>
      <c r="IH72" s="95"/>
      <c r="II72" s="95"/>
      <c r="IJ72" s="95"/>
      <c r="IK72" s="95"/>
      <c r="IL72" s="95"/>
      <c r="IM72" s="95"/>
      <c r="IN72" s="95"/>
      <c r="IO72" s="95"/>
      <c r="IP72" s="95"/>
      <c r="IQ72" s="95"/>
      <c r="IR72" s="95"/>
      <c r="IS72" s="95"/>
      <c r="IT72" s="95"/>
      <c r="IU72" s="95"/>
    </row>
    <row r="73" spans="1:255" s="96" customFormat="1" ht="24" customHeight="1">
      <c r="A73" s="89"/>
      <c r="B73" s="97" t="s">
        <v>32</v>
      </c>
      <c r="C73" s="98" t="s">
        <v>28</v>
      </c>
      <c r="D73" s="98" t="s">
        <v>29</v>
      </c>
      <c r="E73" s="97" t="s">
        <v>16</v>
      </c>
      <c r="F73" s="98" t="s">
        <v>17</v>
      </c>
      <c r="G73" s="97" t="s">
        <v>18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5"/>
      <c r="CP73" s="95"/>
      <c r="CQ73" s="95"/>
      <c r="CR73" s="95"/>
      <c r="CS73" s="95"/>
      <c r="CT73" s="9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  <c r="EM73" s="95"/>
      <c r="EN73" s="95"/>
      <c r="EO73" s="95"/>
      <c r="EP73" s="95"/>
      <c r="EQ73" s="95"/>
      <c r="ER73" s="95"/>
      <c r="ES73" s="95"/>
      <c r="ET73" s="95"/>
      <c r="EU73" s="95"/>
      <c r="EV73" s="95"/>
      <c r="EW73" s="95"/>
      <c r="EX73" s="95"/>
      <c r="EY73" s="95"/>
      <c r="EZ73" s="95"/>
      <c r="FA73" s="95"/>
      <c r="FB73" s="95"/>
      <c r="FC73" s="95"/>
      <c r="FD73" s="95"/>
      <c r="FE73" s="95"/>
      <c r="FF73" s="95"/>
      <c r="FG73" s="95"/>
      <c r="FH73" s="95"/>
      <c r="FI73" s="95"/>
      <c r="FJ73" s="95"/>
      <c r="FK73" s="95"/>
      <c r="FL73" s="95"/>
      <c r="FM73" s="95"/>
      <c r="FN73" s="95"/>
      <c r="FO73" s="95"/>
      <c r="FP73" s="95"/>
      <c r="FQ73" s="95"/>
      <c r="FR73" s="95"/>
      <c r="FS73" s="95"/>
      <c r="FT73" s="95"/>
      <c r="FU73" s="95"/>
      <c r="FV73" s="95"/>
      <c r="FW73" s="95"/>
      <c r="FX73" s="95"/>
      <c r="FY73" s="95"/>
      <c r="FZ73" s="95"/>
      <c r="GA73" s="95"/>
      <c r="GB73" s="95"/>
      <c r="GC73" s="95"/>
      <c r="GD73" s="95"/>
      <c r="GE73" s="95"/>
      <c r="GF73" s="95"/>
      <c r="GG73" s="95"/>
      <c r="GH73" s="95"/>
      <c r="GI73" s="95"/>
      <c r="GJ73" s="95"/>
      <c r="GK73" s="95"/>
      <c r="GL73" s="95"/>
      <c r="GM73" s="95"/>
      <c r="GN73" s="95"/>
      <c r="GO73" s="95"/>
      <c r="GP73" s="95"/>
      <c r="GQ73" s="95"/>
      <c r="GR73" s="95"/>
      <c r="GS73" s="95"/>
      <c r="GT73" s="95"/>
      <c r="GU73" s="95"/>
      <c r="GV73" s="95"/>
      <c r="GW73" s="95"/>
      <c r="GX73" s="95"/>
      <c r="GY73" s="95"/>
      <c r="GZ73" s="95"/>
      <c r="HA73" s="95"/>
      <c r="HB73" s="95"/>
      <c r="HC73" s="95"/>
      <c r="HD73" s="95"/>
      <c r="HE73" s="95"/>
      <c r="HF73" s="95"/>
      <c r="HG73" s="95"/>
      <c r="HH73" s="95"/>
      <c r="HI73" s="95"/>
      <c r="HJ73" s="95"/>
      <c r="HK73" s="95"/>
      <c r="HL73" s="95"/>
      <c r="HM73" s="95"/>
      <c r="HN73" s="95"/>
      <c r="HO73" s="95"/>
      <c r="HP73" s="95"/>
      <c r="HQ73" s="95"/>
      <c r="HR73" s="95"/>
      <c r="HS73" s="95"/>
      <c r="HT73" s="95"/>
      <c r="HU73" s="95"/>
      <c r="HV73" s="95"/>
      <c r="HW73" s="95"/>
      <c r="HX73" s="95"/>
      <c r="HY73" s="95"/>
      <c r="HZ73" s="95"/>
      <c r="IA73" s="95"/>
      <c r="IB73" s="95"/>
      <c r="IC73" s="95"/>
      <c r="ID73" s="95"/>
      <c r="IE73" s="95"/>
      <c r="IF73" s="95"/>
      <c r="IG73" s="95"/>
      <c r="IH73" s="95"/>
      <c r="II73" s="95"/>
      <c r="IJ73" s="95"/>
      <c r="IK73" s="95"/>
      <c r="IL73" s="95"/>
      <c r="IM73" s="95"/>
      <c r="IN73" s="95"/>
      <c r="IO73" s="95"/>
      <c r="IP73" s="95"/>
      <c r="IQ73" s="95"/>
      <c r="IR73" s="95"/>
      <c r="IS73" s="95"/>
      <c r="IT73" s="95"/>
      <c r="IU73" s="95"/>
    </row>
    <row r="74" spans="1:255" s="96" customFormat="1" ht="12.75" customHeight="1">
      <c r="A74" s="99"/>
      <c r="B74" s="100" t="s">
        <v>97</v>
      </c>
      <c r="C74" s="101" t="s">
        <v>98</v>
      </c>
      <c r="D74" s="101">
        <v>1</v>
      </c>
      <c r="E74" s="101" t="s">
        <v>101</v>
      </c>
      <c r="F74" s="102">
        <v>250000</v>
      </c>
      <c r="G74" s="102">
        <f>D74*F74</f>
        <v>250000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  <c r="ES74" s="95"/>
      <c r="ET74" s="95"/>
      <c r="EU74" s="95"/>
      <c r="EV74" s="95"/>
      <c r="EW74" s="95"/>
      <c r="EX74" s="95"/>
      <c r="EY74" s="95"/>
      <c r="EZ74" s="95"/>
      <c r="FA74" s="95"/>
      <c r="FB74" s="95"/>
      <c r="FC74" s="95"/>
      <c r="FD74" s="95"/>
      <c r="FE74" s="95"/>
      <c r="FF74" s="95"/>
      <c r="FG74" s="95"/>
      <c r="FH74" s="95"/>
      <c r="FI74" s="95"/>
      <c r="FJ74" s="95"/>
      <c r="FK74" s="95"/>
      <c r="FL74" s="95"/>
      <c r="FM74" s="95"/>
      <c r="FN74" s="95"/>
      <c r="FO74" s="95"/>
      <c r="FP74" s="95"/>
      <c r="FQ74" s="95"/>
      <c r="FR74" s="95"/>
      <c r="FS74" s="95"/>
      <c r="FT74" s="95"/>
      <c r="FU74" s="95"/>
      <c r="FV74" s="95"/>
      <c r="FW74" s="95"/>
      <c r="FX74" s="95"/>
      <c r="FY74" s="95"/>
      <c r="FZ74" s="95"/>
      <c r="GA74" s="95"/>
      <c r="GB74" s="95"/>
      <c r="GC74" s="95"/>
      <c r="GD74" s="95"/>
      <c r="GE74" s="95"/>
      <c r="GF74" s="95"/>
      <c r="GG74" s="95"/>
      <c r="GH74" s="95"/>
      <c r="GI74" s="95"/>
      <c r="GJ74" s="95"/>
      <c r="GK74" s="95"/>
      <c r="GL74" s="95"/>
      <c r="GM74" s="95"/>
      <c r="GN74" s="95"/>
      <c r="GO74" s="95"/>
      <c r="GP74" s="95"/>
      <c r="GQ74" s="95"/>
      <c r="GR74" s="95"/>
      <c r="GS74" s="95"/>
      <c r="GT74" s="95"/>
      <c r="GU74" s="95"/>
      <c r="GV74" s="95"/>
      <c r="GW74" s="95"/>
      <c r="GX74" s="95"/>
      <c r="GY74" s="95"/>
      <c r="GZ74" s="95"/>
      <c r="HA74" s="95"/>
      <c r="HB74" s="95"/>
      <c r="HC74" s="95"/>
      <c r="HD74" s="95"/>
      <c r="HE74" s="95"/>
      <c r="HF74" s="95"/>
      <c r="HG74" s="95"/>
      <c r="HH74" s="95"/>
      <c r="HI74" s="95"/>
      <c r="HJ74" s="95"/>
      <c r="HK74" s="95"/>
      <c r="HL74" s="95"/>
      <c r="HM74" s="95"/>
      <c r="HN74" s="95"/>
      <c r="HO74" s="95"/>
      <c r="HP74" s="95"/>
      <c r="HQ74" s="95"/>
      <c r="HR74" s="95"/>
      <c r="HS74" s="95"/>
      <c r="HT74" s="95"/>
      <c r="HU74" s="95"/>
      <c r="HV74" s="95"/>
      <c r="HW74" s="95"/>
      <c r="HX74" s="95"/>
      <c r="HY74" s="95"/>
      <c r="HZ74" s="95"/>
      <c r="IA74" s="95"/>
      <c r="IB74" s="95"/>
      <c r="IC74" s="95"/>
      <c r="ID74" s="95"/>
      <c r="IE74" s="95"/>
      <c r="IF74" s="95"/>
      <c r="IG74" s="95"/>
      <c r="IH74" s="95"/>
      <c r="II74" s="95"/>
      <c r="IJ74" s="95"/>
      <c r="IK74" s="95"/>
      <c r="IL74" s="95"/>
      <c r="IM74" s="95"/>
      <c r="IN74" s="95"/>
      <c r="IO74" s="95"/>
      <c r="IP74" s="95"/>
      <c r="IQ74" s="95"/>
      <c r="IR74" s="95"/>
      <c r="IS74" s="95"/>
      <c r="IT74" s="95"/>
      <c r="IU74" s="95"/>
    </row>
    <row r="75" spans="1:255" ht="12.75" customHeight="1">
      <c r="A75" s="5"/>
      <c r="B75" s="103" t="s">
        <v>33</v>
      </c>
      <c r="C75" s="104"/>
      <c r="D75" s="104"/>
      <c r="E75" s="104"/>
      <c r="F75" s="105"/>
      <c r="G75" s="106">
        <f>G74</f>
        <v>250000</v>
      </c>
    </row>
    <row r="76" spans="1:255" ht="12" customHeight="1">
      <c r="A76" s="2"/>
      <c r="B76" s="29"/>
      <c r="C76" s="29"/>
      <c r="D76" s="29"/>
      <c r="E76" s="29"/>
      <c r="F76" s="30"/>
      <c r="G76" s="68"/>
    </row>
    <row r="77" spans="1:255" ht="12" customHeight="1">
      <c r="A77" s="26"/>
      <c r="B77" s="31" t="s">
        <v>34</v>
      </c>
      <c r="C77" s="32"/>
      <c r="D77" s="32"/>
      <c r="E77" s="32"/>
      <c r="F77" s="32"/>
      <c r="G77" s="33">
        <f>G29+G34+G46+G70+G74</f>
        <v>8648846.4000000004</v>
      </c>
    </row>
    <row r="78" spans="1:255" ht="12" customHeight="1">
      <c r="A78" s="26"/>
      <c r="B78" s="34" t="s">
        <v>35</v>
      </c>
      <c r="C78" s="20"/>
      <c r="D78" s="20"/>
      <c r="E78" s="20"/>
      <c r="F78" s="20"/>
      <c r="G78" s="35">
        <f>G77*0.05</f>
        <v>432442.32000000007</v>
      </c>
    </row>
    <row r="79" spans="1:255" ht="12" customHeight="1">
      <c r="A79" s="26"/>
      <c r="B79" s="36" t="s">
        <v>36</v>
      </c>
      <c r="C79" s="19"/>
      <c r="D79" s="19"/>
      <c r="E79" s="19"/>
      <c r="F79" s="19"/>
      <c r="G79" s="37">
        <f>G78+G77</f>
        <v>9081288.7200000007</v>
      </c>
    </row>
    <row r="80" spans="1:255" ht="12" customHeight="1">
      <c r="A80" s="26"/>
      <c r="B80" s="34" t="s">
        <v>37</v>
      </c>
      <c r="C80" s="20"/>
      <c r="D80" s="20"/>
      <c r="E80" s="20"/>
      <c r="F80" s="20"/>
      <c r="G80" s="35">
        <f>G12</f>
        <v>14700000</v>
      </c>
    </row>
    <row r="81" spans="1:7" ht="12" customHeight="1">
      <c r="A81" s="26"/>
      <c r="B81" s="38" t="s">
        <v>38</v>
      </c>
      <c r="C81" s="39"/>
      <c r="D81" s="39"/>
      <c r="E81" s="39"/>
      <c r="F81" s="39"/>
      <c r="G81" s="88">
        <f>G80-G79</f>
        <v>5618711.2799999993</v>
      </c>
    </row>
    <row r="82" spans="1:7" ht="12" customHeight="1">
      <c r="A82" s="26"/>
      <c r="B82" s="27" t="s">
        <v>39</v>
      </c>
      <c r="C82" s="28"/>
      <c r="D82" s="28"/>
      <c r="E82" s="28"/>
      <c r="F82" s="28"/>
      <c r="G82" s="69"/>
    </row>
    <row r="83" spans="1:7" ht="12.75" customHeight="1" thickBot="1">
      <c r="A83" s="26"/>
      <c r="B83" s="40"/>
      <c r="C83" s="28"/>
      <c r="D83" s="28"/>
      <c r="E83" s="28"/>
      <c r="F83" s="28"/>
      <c r="G83" s="69"/>
    </row>
    <row r="84" spans="1:7" ht="12" customHeight="1">
      <c r="A84" s="26"/>
      <c r="B84" s="51" t="s">
        <v>40</v>
      </c>
      <c r="C84" s="52"/>
      <c r="D84" s="52"/>
      <c r="E84" s="52"/>
      <c r="F84" s="53"/>
      <c r="G84" s="69"/>
    </row>
    <row r="85" spans="1:7" ht="12" customHeight="1">
      <c r="A85" s="26"/>
      <c r="B85" s="54" t="s">
        <v>41</v>
      </c>
      <c r="C85" s="25"/>
      <c r="D85" s="25"/>
      <c r="E85" s="25"/>
      <c r="F85" s="55"/>
      <c r="G85" s="69"/>
    </row>
    <row r="86" spans="1:7" ht="12" customHeight="1">
      <c r="A86" s="26"/>
      <c r="B86" s="54" t="s">
        <v>42</v>
      </c>
      <c r="C86" s="25"/>
      <c r="D86" s="25"/>
      <c r="E86" s="25"/>
      <c r="F86" s="55"/>
      <c r="G86" s="69"/>
    </row>
    <row r="87" spans="1:7" ht="12" customHeight="1">
      <c r="A87" s="26"/>
      <c r="B87" s="54" t="s">
        <v>43</v>
      </c>
      <c r="C87" s="25"/>
      <c r="D87" s="25"/>
      <c r="E87" s="25"/>
      <c r="F87" s="55"/>
      <c r="G87" s="69"/>
    </row>
    <row r="88" spans="1:7" ht="12" customHeight="1">
      <c r="A88" s="26"/>
      <c r="B88" s="54" t="s">
        <v>44</v>
      </c>
      <c r="C88" s="25"/>
      <c r="D88" s="25"/>
      <c r="E88" s="25"/>
      <c r="F88" s="55"/>
      <c r="G88" s="69"/>
    </row>
    <row r="89" spans="1:7" ht="12" customHeight="1">
      <c r="A89" s="26"/>
      <c r="B89" s="54" t="s">
        <v>45</v>
      </c>
      <c r="C89" s="25"/>
      <c r="D89" s="25"/>
      <c r="E89" s="25"/>
      <c r="F89" s="55"/>
      <c r="G89" s="69"/>
    </row>
    <row r="90" spans="1:7" ht="12.75" customHeight="1" thickBot="1">
      <c r="A90" s="26"/>
      <c r="B90" s="56" t="s">
        <v>46</v>
      </c>
      <c r="C90" s="57"/>
      <c r="D90" s="57"/>
      <c r="E90" s="57"/>
      <c r="F90" s="58"/>
      <c r="G90" s="69"/>
    </row>
    <row r="91" spans="1:7" ht="12.75" customHeight="1">
      <c r="A91" s="26"/>
      <c r="B91" s="49"/>
      <c r="C91" s="25"/>
      <c r="D91" s="25"/>
      <c r="E91" s="25"/>
      <c r="F91" s="25"/>
      <c r="G91" s="69"/>
    </row>
    <row r="92" spans="1:7" ht="15" customHeight="1" thickBot="1">
      <c r="A92" s="26"/>
      <c r="B92" s="86" t="s">
        <v>47</v>
      </c>
      <c r="C92" s="87"/>
      <c r="D92" s="48"/>
      <c r="E92" s="21"/>
      <c r="F92" s="21"/>
      <c r="G92" s="69"/>
    </row>
    <row r="93" spans="1:7" ht="12" customHeight="1">
      <c r="A93" s="26"/>
      <c r="B93" s="42" t="s">
        <v>32</v>
      </c>
      <c r="C93" s="79" t="s">
        <v>48</v>
      </c>
      <c r="D93" s="80" t="s">
        <v>49</v>
      </c>
      <c r="E93" s="21"/>
      <c r="F93" s="21"/>
      <c r="G93" s="69"/>
    </row>
    <row r="94" spans="1:7" ht="12" customHeight="1">
      <c r="A94" s="26"/>
      <c r="B94" s="43" t="s">
        <v>50</v>
      </c>
      <c r="C94" s="22">
        <f>G29</f>
        <v>3990000</v>
      </c>
      <c r="D94" s="44">
        <f>(C94/C100)</f>
        <v>0.43936495392032859</v>
      </c>
      <c r="E94" s="21"/>
      <c r="F94" s="21"/>
      <c r="G94" s="69"/>
    </row>
    <row r="95" spans="1:7" ht="12" customHeight="1">
      <c r="A95" s="26"/>
      <c r="B95" s="43" t="s">
        <v>51</v>
      </c>
      <c r="C95" s="22">
        <f>G34</f>
        <v>0</v>
      </c>
      <c r="D95" s="44">
        <v>0</v>
      </c>
      <c r="E95" s="21"/>
      <c r="F95" s="21"/>
      <c r="G95" s="69"/>
    </row>
    <row r="96" spans="1:7" ht="12" customHeight="1">
      <c r="A96" s="26"/>
      <c r="B96" s="43" t="s">
        <v>52</v>
      </c>
      <c r="C96" s="22">
        <f>G46</f>
        <v>1456800</v>
      </c>
      <c r="D96" s="44">
        <f>(C96/C100)</f>
        <v>0.16041776061933199</v>
      </c>
      <c r="E96" s="21"/>
      <c r="F96" s="21"/>
      <c r="G96" s="69"/>
    </row>
    <row r="97" spans="1:7" ht="12" customHeight="1">
      <c r="A97" s="26"/>
      <c r="B97" s="43" t="s">
        <v>27</v>
      </c>
      <c r="C97" s="22">
        <f>G70</f>
        <v>2952046.4</v>
      </c>
      <c r="D97" s="44">
        <f>(C97/C100)</f>
        <v>0.32506910539014333</v>
      </c>
      <c r="E97" s="21"/>
      <c r="F97" s="21"/>
      <c r="G97" s="69"/>
    </row>
    <row r="98" spans="1:7" ht="12" customHeight="1">
      <c r="A98" s="26"/>
      <c r="B98" s="43" t="s">
        <v>53</v>
      </c>
      <c r="C98" s="23">
        <f>G75</f>
        <v>250000</v>
      </c>
      <c r="D98" s="44">
        <f>(C98/C100)</f>
        <v>2.7529132451148408E-2</v>
      </c>
      <c r="E98" s="24"/>
      <c r="F98" s="24"/>
      <c r="G98" s="69"/>
    </row>
    <row r="99" spans="1:7" ht="12" customHeight="1">
      <c r="A99" s="26"/>
      <c r="B99" s="43" t="s">
        <v>54</v>
      </c>
      <c r="C99" s="23">
        <f>G78</f>
        <v>432442.32000000007</v>
      </c>
      <c r="D99" s="44">
        <f>(C99/C100)</f>
        <v>4.7619047619047623E-2</v>
      </c>
      <c r="E99" s="24"/>
      <c r="F99" s="24"/>
      <c r="G99" s="69"/>
    </row>
    <row r="100" spans="1:7" ht="12.75" customHeight="1" thickBot="1">
      <c r="A100" s="26"/>
      <c r="B100" s="45" t="s">
        <v>55</v>
      </c>
      <c r="C100" s="46">
        <f>SUM(C94:C99)</f>
        <v>9081288.7200000007</v>
      </c>
      <c r="D100" s="47">
        <f>SUM(D94:D99)</f>
        <v>1</v>
      </c>
      <c r="E100" s="24"/>
      <c r="F100" s="24"/>
      <c r="G100" s="69"/>
    </row>
    <row r="101" spans="1:7" ht="12" customHeight="1">
      <c r="A101" s="26"/>
      <c r="B101" s="40"/>
      <c r="C101" s="28"/>
      <c r="D101" s="28"/>
      <c r="E101" s="28"/>
      <c r="F101" s="28"/>
      <c r="G101" s="69"/>
    </row>
    <row r="102" spans="1:7" ht="12.75" customHeight="1" thickBot="1">
      <c r="A102" s="26"/>
      <c r="B102" s="41"/>
      <c r="C102" s="28"/>
      <c r="D102" s="28"/>
      <c r="E102" s="28"/>
      <c r="F102" s="28"/>
      <c r="G102" s="69"/>
    </row>
    <row r="103" spans="1:7" ht="12" customHeight="1" thickBot="1">
      <c r="A103" s="26"/>
      <c r="B103" s="83" t="s">
        <v>124</v>
      </c>
      <c r="C103" s="84"/>
      <c r="D103" s="84"/>
      <c r="E103" s="85"/>
      <c r="F103" s="24"/>
      <c r="G103" s="69"/>
    </row>
    <row r="104" spans="1:7" ht="12" customHeight="1">
      <c r="A104" s="26"/>
      <c r="B104" s="60" t="s">
        <v>125</v>
      </c>
      <c r="C104" s="78">
        <f>D104*0.8</f>
        <v>5600</v>
      </c>
      <c r="D104" s="78">
        <f>G9</f>
        <v>7000</v>
      </c>
      <c r="E104" s="78">
        <f>D104*1.2</f>
        <v>8400</v>
      </c>
      <c r="F104" s="59"/>
      <c r="G104" s="70"/>
    </row>
    <row r="105" spans="1:7" ht="12.75" customHeight="1" thickBot="1">
      <c r="A105" s="26"/>
      <c r="B105" s="45" t="s">
        <v>126</v>
      </c>
      <c r="C105" s="46">
        <f>(G79/C104)</f>
        <v>1621.6587000000002</v>
      </c>
      <c r="D105" s="46">
        <f>(G79/D104)</f>
        <v>1297.3269600000001</v>
      </c>
      <c r="E105" s="61">
        <f>(G79/E104)</f>
        <v>1081.1058</v>
      </c>
      <c r="F105" s="59"/>
      <c r="G105" s="70"/>
    </row>
    <row r="106" spans="1:7" ht="15.6" customHeight="1">
      <c r="A106" s="26"/>
      <c r="B106" s="50" t="s">
        <v>56</v>
      </c>
      <c r="C106" s="25"/>
      <c r="D106" s="25"/>
      <c r="E106" s="25"/>
      <c r="F106" s="25"/>
      <c r="G106" s="71"/>
    </row>
  </sheetData>
  <mergeCells count="9">
    <mergeCell ref="E9:F9"/>
    <mergeCell ref="E14:F14"/>
    <mergeCell ref="E15:F15"/>
    <mergeCell ref="B17:G17"/>
    <mergeCell ref="B103:E103"/>
    <mergeCell ref="B92:C92"/>
    <mergeCell ref="E13:F13"/>
    <mergeCell ref="E11:F11"/>
    <mergeCell ref="E10:F10"/>
  </mergeCells>
  <pageMargins left="0.748031" right="0.748031" top="0.98425200000000002" bottom="0.98425200000000002" header="0" footer="0"/>
  <pageSetup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2022-02-09T18:25:09Z</cp:lastPrinted>
  <dcterms:created xsi:type="dcterms:W3CDTF">2020-11-27T12:49:26Z</dcterms:created>
  <dcterms:modified xsi:type="dcterms:W3CDTF">2023-02-01T19:25:57Z</dcterms:modified>
</cp:coreProperties>
</file>