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ilant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77" i="1"/>
  <c r="F57" i="1"/>
  <c r="F51" i="1"/>
  <c r="E51" i="1"/>
  <c r="E49" i="1"/>
  <c r="F49" i="1" s="1"/>
  <c r="F48" i="1"/>
  <c r="E48" i="1"/>
  <c r="F47" i="1"/>
  <c r="E46" i="1"/>
  <c r="F46" i="1" s="1"/>
  <c r="F45" i="1"/>
  <c r="E45" i="1"/>
  <c r="E44" i="1"/>
  <c r="F44" i="1" s="1"/>
  <c r="E42" i="1"/>
  <c r="F42" i="1" s="1"/>
  <c r="F52" i="1" s="1"/>
  <c r="B79" i="1" s="1"/>
  <c r="F37" i="1"/>
  <c r="E37" i="1"/>
  <c r="E36" i="1"/>
  <c r="F36" i="1" s="1"/>
  <c r="F35" i="1"/>
  <c r="F38" i="1" s="1"/>
  <c r="B78" i="1" s="1"/>
  <c r="E35" i="1"/>
  <c r="E25" i="1"/>
  <c r="F25" i="1" s="1"/>
  <c r="F24" i="1"/>
  <c r="E24" i="1"/>
  <c r="E23" i="1"/>
  <c r="F23" i="1" s="1"/>
  <c r="E22" i="1"/>
  <c r="F22" i="1" s="1"/>
  <c r="E21" i="1"/>
  <c r="F21" i="1" s="1"/>
  <c r="F12" i="1"/>
  <c r="F62" i="1" s="1"/>
  <c r="F26" i="1" l="1"/>
  <c r="F59" i="1" l="1"/>
  <c r="B76" i="1"/>
  <c r="F60" i="1" l="1"/>
  <c r="B81" i="1" s="1"/>
  <c r="F61" i="1" l="1"/>
  <c r="B82" i="1"/>
  <c r="C80" i="1" l="1"/>
  <c r="C78" i="1"/>
  <c r="C79" i="1"/>
  <c r="C76" i="1"/>
  <c r="C82" i="1" s="1"/>
  <c r="D87" i="1"/>
  <c r="C87" i="1"/>
  <c r="B87" i="1"/>
  <c r="F63" i="1"/>
  <c r="C81" i="1"/>
</calcChain>
</file>

<file path=xl/sharedStrings.xml><?xml version="1.0" encoding="utf-8"?>
<sst xmlns="http://schemas.openxmlformats.org/spreadsheetml/2006/main" count="141" uniqueCount="100">
  <si>
    <t>RUBRO O CULTIVO</t>
  </si>
  <si>
    <t>CILANTRO</t>
  </si>
  <si>
    <t>RENDIMIENTO (Atado 200gr/ha)</t>
  </si>
  <si>
    <t>VARIEDAD</t>
  </si>
  <si>
    <t>SIN ESPECIFICAR</t>
  </si>
  <si>
    <t>Fecha Estimada precio venta</t>
  </si>
  <si>
    <t>Noviembre</t>
  </si>
  <si>
    <t>NIVEL TECNOLÓGICO</t>
  </si>
  <si>
    <t>MEDIO</t>
  </si>
  <si>
    <t>PRECIO ESPERADO ($/atado200gr)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</si>
  <si>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</si>
  <si>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</si>
  <si>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</si>
  <si>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</si>
  <si>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</si>
  <si>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</si>
  <si>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</si>
  <si>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</si>
  <si>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 - LA SERENA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</si>
  <si>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</si>
  <si>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</si>
  <si>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</si>
  <si>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</si>
  <si>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</si>
  <si>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</si>
  <si>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</si>
  <si>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</si>
  <si>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</si>
  <si>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</si>
  <si>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</si>
  <si>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</si>
  <si>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</si>
  <si>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</si>
  <si>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Agosto</t>
  </si>
  <si>
    <t>siembra</t>
  </si>
  <si>
    <t>Desmalezado</t>
  </si>
  <si>
    <t>Septie-Octb</t>
  </si>
  <si>
    <t>Aplicación agroquimico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</si>
  <si>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</si>
  <si>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</si>
  <si>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</si>
  <si>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</si>
  <si>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</si>
  <si>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</si>
  <si>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</si>
  <si>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Anual</t>
  </si>
  <si>
    <t>Melgadura</t>
  </si>
  <si>
    <t>rastraje</t>
  </si>
  <si>
    <t>Subtotal Costo Maquinaria</t>
  </si>
  <si>
    <t>INSUMOS</t>
  </si>
  <si>
    <t>UNIDAD (Kg/l/u</t>
  </si>
  <si>
    <t>CANTIDAD (kg/I/u)</t>
  </si>
  <si>
    <t>SUBTOTAL ($)</t>
  </si>
  <si>
    <t>SEMILLAS cilantro</t>
  </si>
  <si>
    <t>kg</t>
  </si>
  <si>
    <t>Julio</t>
  </si>
  <si>
    <t>FERTILIZANTES</t>
  </si>
  <si>
    <t>urea</t>
  </si>
  <si>
    <t xml:space="preserve">U </t>
  </si>
  <si>
    <t>Fosfato Diamónico</t>
  </si>
  <si>
    <t>guano</t>
  </si>
  <si>
    <t>INSECTICIDA</t>
  </si>
  <si>
    <t>Lorsban</t>
  </si>
  <si>
    <t>Lt</t>
  </si>
  <si>
    <t>Sept-Octu</t>
  </si>
  <si>
    <t>MTD 600 SL</t>
  </si>
  <si>
    <t>HERBICIDA</t>
  </si>
  <si>
    <t>AFALON 50 SC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</si>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</sst>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515516</xdr:colOff>
      <xdr:row>7</xdr:row>
      <xdr:rowOff>27533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59441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1"/>
  <sheetViews>
    <sheetView tabSelected="1" workbookViewId="0">
      <selection activeCell="H13" sqref="H13"/>
    </sheetView>
  </sheetViews>
  <sheetFormatPr baseColWidth="10" defaultRowHeight="15" x14ac:dyDescent="0.25"/>
  <cols>
    <col min="1" max="1" width="27.42578125" customWidth="1"/>
    <col min="3" max="3" width="15.5703125" bestFit="1" customWidth="1"/>
    <col min="4" max="4" width="10" bestFit="1" customWidth="1"/>
    <col min="5" max="5" width="27" customWidth="1"/>
    <col min="6" max="6" width="13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40000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200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8000000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12" t="s">
        <v>18</v>
      </c>
      <c r="C14" s="12"/>
      <c r="E14" s="6" t="s">
        <v>19</v>
      </c>
      <c r="F14" s="10" t="s">
        <v>6</v>
      </c>
    </row>
    <row r="15" spans="1:6" x14ac:dyDescent="0.25">
      <c r="A15" s="11" t="s">
        <v>20</v>
      </c>
      <c r="B15" s="13">
        <v>44896</v>
      </c>
      <c r="C15" s="14"/>
      <c r="E15" s="6" t="s">
        <v>21</v>
      </c>
      <c r="F15" s="10" t="s">
        <v>22</v>
      </c>
    </row>
    <row r="16" spans="1:6" x14ac:dyDescent="0.25">
      <c r="A16" s="15"/>
    </row>
    <row r="17" spans="1:6" x14ac:dyDescent="0.25">
      <c r="A17" s="16" t="s">
        <v>23</v>
      </c>
      <c r="B17" s="16"/>
      <c r="C17" s="16"/>
      <c r="D17" s="16"/>
      <c r="E17" s="16"/>
      <c r="F17" s="16"/>
    </row>
    <row r="18" spans="1:6" x14ac:dyDescent="0.25">
      <c r="A18" s="15"/>
      <c r="B18" s="15"/>
      <c r="C18" s="15"/>
      <c r="D18" s="15"/>
      <c r="E18" s="17"/>
      <c r="F18" s="17"/>
    </row>
    <row r="19" spans="1:6" x14ac:dyDescent="0.25">
      <c r="A19" s="18" t="s">
        <v>24</v>
      </c>
      <c r="E19" s="19"/>
      <c r="F19" s="19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6" t="s">
        <v>31</v>
      </c>
      <c r="B21" s="23" t="s">
        <v>32</v>
      </c>
      <c r="C21" s="23">
        <v>4</v>
      </c>
      <c r="D21" s="23" t="s">
        <v>33</v>
      </c>
      <c r="E21" s="24">
        <f>VLOOKUP(A21,[1]PRECIO!A2:C221,3,0)</f>
        <v>30000</v>
      </c>
      <c r="F21" s="24">
        <f>E21*C21</f>
        <v>120000</v>
      </c>
    </row>
    <row r="22" spans="1:6" x14ac:dyDescent="0.25">
      <c r="A22" s="6" t="s">
        <v>34</v>
      </c>
      <c r="B22" s="23" t="s">
        <v>32</v>
      </c>
      <c r="C22" s="23">
        <v>10</v>
      </c>
      <c r="D22" s="23" t="s">
        <v>33</v>
      </c>
      <c r="E22" s="24">
        <f>VLOOKUP(A22,[1]PRECIO!A2:C222,3,0)</f>
        <v>30000</v>
      </c>
      <c r="F22" s="24">
        <f>E22*C22</f>
        <v>300000</v>
      </c>
    </row>
    <row r="23" spans="1:6" x14ac:dyDescent="0.25">
      <c r="A23" s="6" t="s">
        <v>35</v>
      </c>
      <c r="B23" s="23" t="s">
        <v>32</v>
      </c>
      <c r="C23" s="23">
        <v>2</v>
      </c>
      <c r="D23" s="23" t="s">
        <v>36</v>
      </c>
      <c r="E23" s="24">
        <f>VLOOKUP(A23,[1]PRECIO!A3:C223,3,0)</f>
        <v>30000</v>
      </c>
      <c r="F23" s="24">
        <f>E23*C23</f>
        <v>60000</v>
      </c>
    </row>
    <row r="24" spans="1:6" x14ac:dyDescent="0.25">
      <c r="A24" s="25" t="s">
        <v>37</v>
      </c>
      <c r="B24" s="23" t="s">
        <v>32</v>
      </c>
      <c r="C24" s="23">
        <v>12</v>
      </c>
      <c r="D24" s="23" t="s">
        <v>36</v>
      </c>
      <c r="E24" s="24">
        <f>VLOOKUP(A24,[1]PRECIO!A4:C224,3,0)</f>
        <v>30000</v>
      </c>
      <c r="F24" s="24">
        <f>E24*C24</f>
        <v>360000</v>
      </c>
    </row>
    <row r="25" spans="1:6" x14ac:dyDescent="0.25">
      <c r="A25" s="25" t="s">
        <v>38</v>
      </c>
      <c r="B25" s="23" t="s">
        <v>32</v>
      </c>
      <c r="C25" s="23">
        <v>15</v>
      </c>
      <c r="D25" s="23" t="s">
        <v>6</v>
      </c>
      <c r="E25" s="24">
        <f>VLOOKUP(A25,[1]PRECIO!A5:C225,3,0)</f>
        <v>30000</v>
      </c>
      <c r="F25" s="24">
        <f>E25*C25</f>
        <v>450000</v>
      </c>
    </row>
    <row r="26" spans="1:6" x14ac:dyDescent="0.25">
      <c r="A26" s="26" t="s">
        <v>39</v>
      </c>
      <c r="B26" s="27"/>
      <c r="C26" s="27"/>
      <c r="D26" s="27"/>
      <c r="E26" s="28"/>
      <c r="F26" s="29">
        <f>SUM(F21:F25)</f>
        <v>1290000</v>
      </c>
    </row>
    <row r="27" spans="1:6" x14ac:dyDescent="0.25">
      <c r="E27" s="19"/>
      <c r="F27" s="19"/>
    </row>
    <row r="28" spans="1:6" x14ac:dyDescent="0.25">
      <c r="A28" s="18" t="s">
        <v>40</v>
      </c>
      <c r="E28" s="19"/>
      <c r="F28" s="19"/>
    </row>
    <row r="29" spans="1:6" x14ac:dyDescent="0.25">
      <c r="A29" s="20" t="s">
        <v>25</v>
      </c>
      <c r="B29" s="20" t="s">
        <v>26</v>
      </c>
      <c r="C29" s="20" t="s">
        <v>27</v>
      </c>
      <c r="D29" s="20" t="s">
        <v>28</v>
      </c>
      <c r="E29" s="21" t="s">
        <v>29</v>
      </c>
      <c r="F29" s="22" t="s">
        <v>30</v>
      </c>
    </row>
    <row r="30" spans="1:6" x14ac:dyDescent="0.25">
      <c r="A30" s="25"/>
      <c r="B30" s="30"/>
      <c r="C30" s="30"/>
      <c r="D30" s="30"/>
      <c r="E30" s="24"/>
      <c r="F30" s="24"/>
    </row>
    <row r="31" spans="1:6" x14ac:dyDescent="0.25">
      <c r="A31" s="26" t="s">
        <v>41</v>
      </c>
      <c r="B31" s="27"/>
      <c r="C31" s="27"/>
      <c r="D31" s="27"/>
      <c r="E31" s="28"/>
      <c r="F31" s="31"/>
    </row>
    <row r="32" spans="1:6" x14ac:dyDescent="0.25">
      <c r="E32" s="19"/>
      <c r="F32" s="19"/>
    </row>
    <row r="33" spans="1:6" x14ac:dyDescent="0.25">
      <c r="A33" s="18" t="s">
        <v>42</v>
      </c>
      <c r="E33" s="19"/>
      <c r="F33" s="19"/>
    </row>
    <row r="34" spans="1:6" x14ac:dyDescent="0.25">
      <c r="A34" s="20" t="s">
        <v>25</v>
      </c>
      <c r="B34" s="20" t="s">
        <v>26</v>
      </c>
      <c r="C34" s="20" t="s">
        <v>27</v>
      </c>
      <c r="D34" s="20" t="s">
        <v>28</v>
      </c>
      <c r="E34" s="21" t="s">
        <v>29</v>
      </c>
      <c r="F34" s="22" t="s">
        <v>30</v>
      </c>
    </row>
    <row r="35" spans="1:6" x14ac:dyDescent="0.25">
      <c r="A35" s="25" t="s">
        <v>43</v>
      </c>
      <c r="B35" s="32" t="s">
        <v>44</v>
      </c>
      <c r="C35" s="32">
        <v>6.25E-2</v>
      </c>
      <c r="D35" s="33" t="s">
        <v>45</v>
      </c>
      <c r="E35" s="34">
        <f>VLOOKUP(A35,[1]PRECIO!A15:C235,3,0)</f>
        <v>200000</v>
      </c>
      <c r="F35" s="34">
        <f>E35*C35</f>
        <v>12500</v>
      </c>
    </row>
    <row r="36" spans="1:6" x14ac:dyDescent="0.25">
      <c r="A36" s="25" t="s">
        <v>46</v>
      </c>
      <c r="B36" s="32" t="s">
        <v>44</v>
      </c>
      <c r="C36" s="32">
        <v>0.05</v>
      </c>
      <c r="D36" s="33" t="s">
        <v>45</v>
      </c>
      <c r="E36" s="34">
        <f>VLOOKUP(A36,[1]PRECIO!A16:C236,3,0)</f>
        <v>200000</v>
      </c>
      <c r="F36" s="34">
        <f>E36*C36</f>
        <v>10000</v>
      </c>
    </row>
    <row r="37" spans="1:6" x14ac:dyDescent="0.25">
      <c r="A37" s="25" t="s">
        <v>47</v>
      </c>
      <c r="B37" s="32" t="s">
        <v>44</v>
      </c>
      <c r="C37" s="32">
        <v>0.05</v>
      </c>
      <c r="D37" s="33" t="s">
        <v>45</v>
      </c>
      <c r="E37" s="34">
        <f>VLOOKUP(A37,[1]PRECIO!A17:C237,3,0)</f>
        <v>200000</v>
      </c>
      <c r="F37" s="34">
        <f>E37*C37</f>
        <v>10000</v>
      </c>
    </row>
    <row r="38" spans="1:6" x14ac:dyDescent="0.25">
      <c r="A38" s="26" t="s">
        <v>48</v>
      </c>
      <c r="B38" s="27"/>
      <c r="C38" s="27"/>
      <c r="D38" s="27"/>
      <c r="E38" s="28"/>
      <c r="F38" s="29">
        <f>SUM(F35:F37)</f>
        <v>32500</v>
      </c>
    </row>
    <row r="39" spans="1:6" x14ac:dyDescent="0.25">
      <c r="E39" s="19"/>
      <c r="F39" s="19"/>
    </row>
    <row r="40" spans="1:6" x14ac:dyDescent="0.25">
      <c r="A40" s="18" t="s">
        <v>49</v>
      </c>
      <c r="E40" s="19"/>
      <c r="F40" s="19"/>
    </row>
    <row r="41" spans="1:6" x14ac:dyDescent="0.25">
      <c r="A41" s="20" t="s">
        <v>49</v>
      </c>
      <c r="B41" s="35" t="s">
        <v>50</v>
      </c>
      <c r="C41" s="35" t="s">
        <v>51</v>
      </c>
      <c r="D41" s="20" t="s">
        <v>28</v>
      </c>
      <c r="E41" s="22" t="s">
        <v>29</v>
      </c>
      <c r="F41" s="22" t="s">
        <v>52</v>
      </c>
    </row>
    <row r="42" spans="1:6" x14ac:dyDescent="0.25">
      <c r="A42" s="36" t="s">
        <v>53</v>
      </c>
      <c r="B42" s="30" t="s">
        <v>54</v>
      </c>
      <c r="C42" s="30">
        <v>8</v>
      </c>
      <c r="D42" s="30" t="s">
        <v>55</v>
      </c>
      <c r="E42" s="24">
        <f>VLOOKUP(A42,[1]PRECIO!A22:C242,3,0)</f>
        <v>14650</v>
      </c>
      <c r="F42" s="24">
        <f>C42*E42</f>
        <v>117200</v>
      </c>
    </row>
    <row r="43" spans="1:6" x14ac:dyDescent="0.25">
      <c r="A43" s="36" t="s">
        <v>56</v>
      </c>
      <c r="B43" s="30"/>
      <c r="C43" s="30"/>
      <c r="D43" s="30"/>
      <c r="E43" s="24"/>
      <c r="F43" s="24"/>
    </row>
    <row r="44" spans="1:6" x14ac:dyDescent="0.25">
      <c r="A44" s="25" t="s">
        <v>57</v>
      </c>
      <c r="B44" s="30" t="s">
        <v>58</v>
      </c>
      <c r="C44" s="30">
        <v>8</v>
      </c>
      <c r="D44" s="30" t="s">
        <v>33</v>
      </c>
      <c r="E44" s="24">
        <f>VLOOKUP(A44,[1]PRECIO!A2:C244,3,0)</f>
        <v>32700</v>
      </c>
      <c r="F44" s="24">
        <f t="shared" ref="F44:F51" si="0">C44*E44</f>
        <v>261600</v>
      </c>
    </row>
    <row r="45" spans="1:6" x14ac:dyDescent="0.25">
      <c r="A45" s="25" t="s">
        <v>59</v>
      </c>
      <c r="B45" s="30" t="s">
        <v>58</v>
      </c>
      <c r="C45" s="30">
        <v>5</v>
      </c>
      <c r="D45" s="30" t="s">
        <v>33</v>
      </c>
      <c r="E45" s="24">
        <f>VLOOKUP(A45,[1]PRECIO!A25:C245,3,0)</f>
        <v>2800</v>
      </c>
      <c r="F45" s="24">
        <f t="shared" si="0"/>
        <v>14000</v>
      </c>
    </row>
    <row r="46" spans="1:6" x14ac:dyDescent="0.25">
      <c r="A46" s="25" t="s">
        <v>60</v>
      </c>
      <c r="B46" s="30" t="s">
        <v>58</v>
      </c>
      <c r="C46" s="30">
        <v>96</v>
      </c>
      <c r="D46" s="30" t="s">
        <v>33</v>
      </c>
      <c r="E46" s="24">
        <f>VLOOKUP(A46,[1]PRECIO!A26:C246,3,0)</f>
        <v>4646</v>
      </c>
      <c r="F46" s="24">
        <f t="shared" si="0"/>
        <v>446016</v>
      </c>
    </row>
    <row r="47" spans="1:6" x14ac:dyDescent="0.25">
      <c r="A47" s="37" t="s">
        <v>61</v>
      </c>
      <c r="B47" s="30"/>
      <c r="C47" s="30"/>
      <c r="D47" s="32"/>
      <c r="E47" s="24"/>
      <c r="F47" s="24">
        <f t="shared" si="0"/>
        <v>0</v>
      </c>
    </row>
    <row r="48" spans="1:6" x14ac:dyDescent="0.25">
      <c r="A48" s="25" t="s">
        <v>62</v>
      </c>
      <c r="B48" s="30" t="s">
        <v>63</v>
      </c>
      <c r="C48" s="30">
        <v>4</v>
      </c>
      <c r="D48" s="30" t="s">
        <v>64</v>
      </c>
      <c r="E48" s="24">
        <f>VLOOKUP(A48,[1]PRECIO!A28:C248,3,0)</f>
        <v>40320</v>
      </c>
      <c r="F48" s="24">
        <f t="shared" si="0"/>
        <v>161280</v>
      </c>
    </row>
    <row r="49" spans="1:6" x14ac:dyDescent="0.25">
      <c r="A49" s="25" t="s">
        <v>65</v>
      </c>
      <c r="B49" s="30" t="s">
        <v>63</v>
      </c>
      <c r="C49" s="30">
        <v>2</v>
      </c>
      <c r="D49" s="30" t="s">
        <v>64</v>
      </c>
      <c r="E49" s="24">
        <f>VLOOKUP(A49,[1]PRECIO!A29:C249,3,0)</f>
        <v>22960</v>
      </c>
      <c r="F49" s="24">
        <f t="shared" si="0"/>
        <v>45920</v>
      </c>
    </row>
    <row r="50" spans="1:6" x14ac:dyDescent="0.25">
      <c r="A50" s="36" t="s">
        <v>66</v>
      </c>
      <c r="B50" s="30"/>
      <c r="C50" s="30"/>
      <c r="D50" s="30"/>
      <c r="E50" s="24"/>
      <c r="F50" s="24"/>
    </row>
    <row r="51" spans="1:6" x14ac:dyDescent="0.25">
      <c r="A51" s="25" t="s">
        <v>67</v>
      </c>
      <c r="B51" s="30" t="s">
        <v>63</v>
      </c>
      <c r="C51" s="30">
        <v>1</v>
      </c>
      <c r="D51" s="30" t="s">
        <v>64</v>
      </c>
      <c r="E51" s="24">
        <f>VLOOKUP(A51,[1]PRECIO!A2:C251,3,0)</f>
        <v>32870</v>
      </c>
      <c r="F51" s="24">
        <f t="shared" si="0"/>
        <v>32870</v>
      </c>
    </row>
    <row r="52" spans="1:6" x14ac:dyDescent="0.25">
      <c r="A52" s="26" t="s">
        <v>68</v>
      </c>
      <c r="B52" s="27"/>
      <c r="C52" s="27"/>
      <c r="D52" s="27"/>
      <c r="E52" s="28"/>
      <c r="F52" s="29">
        <f>SUM(F42:F51)</f>
        <v>1078886</v>
      </c>
    </row>
    <row r="53" spans="1:6" x14ac:dyDescent="0.25">
      <c r="A53" s="38"/>
      <c r="B53" s="39"/>
      <c r="C53" s="39"/>
      <c r="D53" s="39"/>
      <c r="E53" s="40"/>
      <c r="F53" s="41"/>
    </row>
    <row r="54" spans="1:6" x14ac:dyDescent="0.25">
      <c r="A54" s="18" t="s">
        <v>69</v>
      </c>
      <c r="B54" s="39"/>
      <c r="C54" s="39"/>
      <c r="D54" s="39"/>
      <c r="E54" s="40"/>
      <c r="F54" s="40"/>
    </row>
    <row r="55" spans="1:6" x14ac:dyDescent="0.25">
      <c r="A55" s="20" t="s">
        <v>70</v>
      </c>
      <c r="B55" s="20" t="s">
        <v>50</v>
      </c>
      <c r="C55" s="20" t="s">
        <v>51</v>
      </c>
      <c r="D55" s="20" t="s">
        <v>28</v>
      </c>
      <c r="E55" s="42" t="s">
        <v>29</v>
      </c>
      <c r="F55" s="22" t="s">
        <v>52</v>
      </c>
    </row>
    <row r="56" spans="1:6" x14ac:dyDescent="0.25">
      <c r="A56" s="43"/>
      <c r="B56" s="30"/>
      <c r="C56" s="30"/>
      <c r="D56" s="30"/>
      <c r="E56" s="24"/>
      <c r="F56" s="24"/>
    </row>
    <row r="57" spans="1:6" x14ac:dyDescent="0.25">
      <c r="A57" s="26" t="s">
        <v>71</v>
      </c>
      <c r="B57" s="27"/>
      <c r="C57" s="27"/>
      <c r="D57" s="27"/>
      <c r="E57" s="28"/>
      <c r="F57" s="29">
        <f>SUM(F56:F56)</f>
        <v>0</v>
      </c>
    </row>
    <row r="58" spans="1:6" x14ac:dyDescent="0.25">
      <c r="E58" s="19"/>
      <c r="F58" s="19"/>
    </row>
    <row r="59" spans="1:6" x14ac:dyDescent="0.25">
      <c r="A59" s="44" t="s">
        <v>72</v>
      </c>
      <c r="B59" s="44"/>
      <c r="C59" s="44"/>
      <c r="D59" s="44"/>
      <c r="E59" s="44"/>
      <c r="F59" s="45">
        <f>SUM(F26+F31+F38+F52+F57)</f>
        <v>2401386</v>
      </c>
    </row>
    <row r="60" spans="1:6" x14ac:dyDescent="0.25">
      <c r="A60" s="46" t="s">
        <v>73</v>
      </c>
      <c r="B60" s="47"/>
      <c r="C60" s="47"/>
      <c r="D60" s="47"/>
      <c r="E60" s="47"/>
      <c r="F60" s="48">
        <f>SUM(F59*5/100)</f>
        <v>120069.3</v>
      </c>
    </row>
    <row r="61" spans="1:6" x14ac:dyDescent="0.25">
      <c r="A61" s="49" t="s">
        <v>74</v>
      </c>
      <c r="B61" s="49"/>
      <c r="C61" s="49"/>
      <c r="D61" s="49"/>
      <c r="E61" s="49"/>
      <c r="F61" s="50">
        <f>SUM(F59:F60)</f>
        <v>2521455.2999999998</v>
      </c>
    </row>
    <row r="62" spans="1:6" x14ac:dyDescent="0.25">
      <c r="A62" s="51" t="s">
        <v>75</v>
      </c>
      <c r="B62" s="51"/>
      <c r="C62" s="51"/>
      <c r="D62" s="51"/>
      <c r="E62" s="51"/>
      <c r="F62" s="52">
        <f>SUM(F12*1)</f>
        <v>8000000</v>
      </c>
    </row>
    <row r="63" spans="1:6" x14ac:dyDescent="0.25">
      <c r="A63" s="49" t="s">
        <v>76</v>
      </c>
      <c r="B63" s="44"/>
      <c r="C63" s="44"/>
      <c r="D63" s="44"/>
      <c r="E63" s="44"/>
      <c r="F63" s="45">
        <f>SUM(F62-F61)</f>
        <v>5478544.7000000002</v>
      </c>
    </row>
    <row r="64" spans="1:6" x14ac:dyDescent="0.25">
      <c r="A64" s="53" t="s">
        <v>77</v>
      </c>
      <c r="B64" s="54"/>
      <c r="C64" s="54"/>
      <c r="D64" s="54"/>
      <c r="E64" s="54"/>
      <c r="F64" s="39"/>
    </row>
    <row r="65" spans="1:6" ht="15.75" thickBot="1" x14ac:dyDescent="0.3">
      <c r="A65" s="55"/>
      <c r="B65" s="54"/>
      <c r="C65" s="54"/>
      <c r="D65" s="54"/>
      <c r="E65" s="54"/>
      <c r="F65" s="39"/>
    </row>
    <row r="66" spans="1:6" x14ac:dyDescent="0.25">
      <c r="A66" s="56" t="s">
        <v>78</v>
      </c>
      <c r="B66" s="57"/>
      <c r="C66" s="57"/>
      <c r="D66" s="57"/>
      <c r="E66" s="58"/>
      <c r="F66" s="39"/>
    </row>
    <row r="67" spans="1:6" x14ac:dyDescent="0.25">
      <c r="A67" s="59" t="s">
        <v>79</v>
      </c>
      <c r="B67" s="60"/>
      <c r="C67" s="60"/>
      <c r="D67" s="60"/>
      <c r="E67" s="61"/>
      <c r="F67" s="39"/>
    </row>
    <row r="68" spans="1:6" x14ac:dyDescent="0.25">
      <c r="A68" s="59" t="s">
        <v>80</v>
      </c>
      <c r="B68" s="60"/>
      <c r="C68" s="60"/>
      <c r="D68" s="60"/>
      <c r="E68" s="61"/>
      <c r="F68" s="39"/>
    </row>
    <row r="69" spans="1:6" x14ac:dyDescent="0.25">
      <c r="A69" s="59" t="s">
        <v>81</v>
      </c>
      <c r="B69" s="60"/>
      <c r="C69" s="60"/>
      <c r="D69" s="60"/>
      <c r="E69" s="61"/>
      <c r="F69" s="39"/>
    </row>
    <row r="70" spans="1:6" x14ac:dyDescent="0.25">
      <c r="A70" s="59" t="s">
        <v>82</v>
      </c>
      <c r="B70" s="60"/>
      <c r="C70" s="60"/>
      <c r="D70" s="60"/>
      <c r="E70" s="61"/>
      <c r="F70" s="39"/>
    </row>
    <row r="71" spans="1:6" x14ac:dyDescent="0.25">
      <c r="A71" s="59" t="s">
        <v>83</v>
      </c>
      <c r="B71" s="60"/>
      <c r="C71" s="60"/>
      <c r="D71" s="60"/>
      <c r="E71" s="61"/>
      <c r="F71" s="39"/>
    </row>
    <row r="72" spans="1:6" ht="15.75" thickBot="1" x14ac:dyDescent="0.3">
      <c r="A72" s="62" t="s">
        <v>84</v>
      </c>
      <c r="B72" s="63"/>
      <c r="C72" s="63"/>
      <c r="D72" s="63"/>
      <c r="E72" s="64"/>
      <c r="F72" s="39"/>
    </row>
    <row r="73" spans="1:6" ht="15.75" thickBot="1" x14ac:dyDescent="0.3">
      <c r="A73" s="65"/>
      <c r="B73" s="60"/>
      <c r="C73" s="60"/>
      <c r="D73" s="60"/>
      <c r="E73" s="60"/>
      <c r="F73" s="39"/>
    </row>
    <row r="74" spans="1:6" ht="15.75" thickBot="1" x14ac:dyDescent="0.3">
      <c r="A74" s="66" t="s">
        <v>85</v>
      </c>
      <c r="B74" s="67"/>
      <c r="C74" s="68"/>
      <c r="D74" s="69"/>
      <c r="E74" s="69"/>
      <c r="F74" s="39"/>
    </row>
    <row r="75" spans="1:6" x14ac:dyDescent="0.25">
      <c r="A75" s="70" t="s">
        <v>86</v>
      </c>
      <c r="B75" s="71" t="s">
        <v>87</v>
      </c>
      <c r="C75" s="72" t="s">
        <v>88</v>
      </c>
      <c r="D75" s="69"/>
      <c r="E75" s="69"/>
      <c r="F75" s="39"/>
    </row>
    <row r="76" spans="1:6" x14ac:dyDescent="0.25">
      <c r="A76" s="73" t="s">
        <v>89</v>
      </c>
      <c r="B76" s="74">
        <f>F26</f>
        <v>1290000</v>
      </c>
      <c r="C76" s="75">
        <f>(B76/B82)</f>
        <v>0.5116093075296636</v>
      </c>
      <c r="D76" s="69"/>
      <c r="E76" s="69"/>
      <c r="F76" s="39"/>
    </row>
    <row r="77" spans="1:6" x14ac:dyDescent="0.25">
      <c r="A77" s="73" t="s">
        <v>90</v>
      </c>
      <c r="B77" s="76">
        <f>F31</f>
        <v>0</v>
      </c>
      <c r="C77" s="75">
        <v>0</v>
      </c>
      <c r="D77" s="69"/>
      <c r="E77" s="69"/>
      <c r="F77" s="39"/>
    </row>
    <row r="78" spans="1:6" x14ac:dyDescent="0.25">
      <c r="A78" s="73" t="s">
        <v>91</v>
      </c>
      <c r="B78" s="74">
        <f>F38</f>
        <v>32500</v>
      </c>
      <c r="C78" s="75">
        <f>(B78/B82)</f>
        <v>1.2889381778848113E-2</v>
      </c>
      <c r="D78" s="69"/>
      <c r="E78" s="69"/>
      <c r="F78" s="39"/>
    </row>
    <row r="79" spans="1:6" x14ac:dyDescent="0.25">
      <c r="A79" s="73" t="s">
        <v>92</v>
      </c>
      <c r="B79" s="74">
        <f>F52</f>
        <v>1078886</v>
      </c>
      <c r="C79" s="75">
        <f>(B79/B82)</f>
        <v>0.42788226307244076</v>
      </c>
      <c r="D79" s="69"/>
      <c r="E79" s="69"/>
      <c r="F79" s="39"/>
    </row>
    <row r="80" spans="1:6" x14ac:dyDescent="0.25">
      <c r="A80" s="73" t="s">
        <v>93</v>
      </c>
      <c r="B80" s="77">
        <f>F57</f>
        <v>0</v>
      </c>
      <c r="C80" s="75">
        <f>(B80/B82)</f>
        <v>0</v>
      </c>
      <c r="D80" s="78"/>
      <c r="E80" s="78"/>
      <c r="F80" s="39"/>
    </row>
    <row r="81" spans="1:6" x14ac:dyDescent="0.25">
      <c r="A81" s="73" t="s">
        <v>94</v>
      </c>
      <c r="B81" s="77">
        <f>F60</f>
        <v>120069.3</v>
      </c>
      <c r="C81" s="75">
        <f>(B81/B82)</f>
        <v>4.7619047619047623E-2</v>
      </c>
      <c r="D81" s="78"/>
      <c r="E81" s="78"/>
      <c r="F81" s="39"/>
    </row>
    <row r="82" spans="1:6" ht="15.75" thickBot="1" x14ac:dyDescent="0.3">
      <c r="A82" s="79" t="s">
        <v>95</v>
      </c>
      <c r="B82" s="80">
        <f>SUM(B76:B81)</f>
        <v>2521455.2999999998</v>
      </c>
      <c r="C82" s="81">
        <f>SUM(C76:C81)</f>
        <v>1.0000000000000002</v>
      </c>
      <c r="D82" s="78"/>
      <c r="E82" s="78"/>
      <c r="F82" s="39"/>
    </row>
    <row r="83" spans="1:6" x14ac:dyDescent="0.25">
      <c r="A83" s="55"/>
      <c r="B83" s="54"/>
      <c r="C83" s="54"/>
      <c r="D83" s="54"/>
      <c r="E83" s="54"/>
      <c r="F83" s="39"/>
    </row>
    <row r="84" spans="1:6" ht="15.75" thickBot="1" x14ac:dyDescent="0.3">
      <c r="A84" s="82"/>
      <c r="B84" s="54"/>
      <c r="C84" s="54"/>
      <c r="D84" s="54"/>
      <c r="E84" s="54"/>
      <c r="F84" s="39"/>
    </row>
    <row r="85" spans="1:6" ht="15.75" thickBot="1" x14ac:dyDescent="0.3">
      <c r="A85" s="83"/>
      <c r="B85" s="67" t="s">
        <v>96</v>
      </c>
      <c r="C85" s="84"/>
      <c r="D85" s="85"/>
      <c r="E85" s="78"/>
      <c r="F85" s="39"/>
    </row>
    <row r="86" spans="1:6" x14ac:dyDescent="0.25">
      <c r="A86" s="86" t="s">
        <v>97</v>
      </c>
      <c r="B86" s="87">
        <v>37000</v>
      </c>
      <c r="C86" s="87">
        <v>40000</v>
      </c>
      <c r="D86" s="88">
        <v>42000</v>
      </c>
      <c r="E86" s="89"/>
      <c r="F86" s="39"/>
    </row>
    <row r="87" spans="1:6" ht="15.75" thickBot="1" x14ac:dyDescent="0.3">
      <c r="A87" s="79" t="s">
        <v>98</v>
      </c>
      <c r="B87" s="90">
        <f>(F61/B86)</f>
        <v>68.147440540540529</v>
      </c>
      <c r="C87" s="90">
        <f>(F61/C86)</f>
        <v>63.036382499999995</v>
      </c>
      <c r="D87" s="91">
        <f>(F61/D86)</f>
        <v>60.034649999999992</v>
      </c>
      <c r="E87" s="89"/>
      <c r="F87" s="39"/>
    </row>
    <row r="88" spans="1:6" x14ac:dyDescent="0.25">
      <c r="A88" s="92" t="s">
        <v>99</v>
      </c>
      <c r="B88" s="60"/>
      <c r="C88" s="60"/>
      <c r="D88" s="60"/>
      <c r="E88" s="60"/>
      <c r="F88" s="39"/>
    </row>
    <row r="89" spans="1:6" x14ac:dyDescent="0.25">
      <c r="A89" s="39"/>
      <c r="B89" s="39"/>
      <c r="C89" s="39"/>
      <c r="D89" s="39"/>
      <c r="E89" s="39"/>
      <c r="F89" s="39"/>
    </row>
    <row r="90" spans="1:6" x14ac:dyDescent="0.25">
      <c r="A90" s="39"/>
      <c r="B90" s="39"/>
      <c r="C90" s="39"/>
      <c r="D90" s="39"/>
      <c r="E90" s="39"/>
      <c r="F90" s="39"/>
    </row>
    <row r="91" spans="1:6" x14ac:dyDescent="0.25">
      <c r="A91" s="39"/>
      <c r="B91" s="39"/>
      <c r="C91" s="39"/>
      <c r="D91" s="39"/>
      <c r="E91" s="40"/>
      <c r="F91" s="40"/>
    </row>
    <row r="92" spans="1:6" x14ac:dyDescent="0.25">
      <c r="A92" s="39"/>
      <c r="B92" s="39"/>
      <c r="C92" s="39"/>
      <c r="D92" s="39"/>
      <c r="E92" s="40"/>
      <c r="F92" s="40"/>
    </row>
    <row r="93" spans="1:6" x14ac:dyDescent="0.25">
      <c r="A93" s="39"/>
      <c r="B93" s="39"/>
      <c r="C93" s="39"/>
      <c r="D93" s="39"/>
      <c r="E93" s="40"/>
      <c r="F93" s="40"/>
    </row>
    <row r="94" spans="1:6" x14ac:dyDescent="0.25">
      <c r="A94" s="39"/>
      <c r="B94" s="39"/>
      <c r="C94" s="39"/>
      <c r="D94" s="39"/>
      <c r="E94" s="40"/>
      <c r="F94" s="40"/>
    </row>
    <row r="95" spans="1:6" x14ac:dyDescent="0.25">
      <c r="A95" s="39"/>
      <c r="B95" s="39"/>
      <c r="C95" s="39"/>
      <c r="D95" s="39"/>
      <c r="E95" s="40"/>
      <c r="F95" s="40"/>
    </row>
    <row r="96" spans="1:6" x14ac:dyDescent="0.25">
      <c r="A96" s="39"/>
      <c r="B96" s="39"/>
      <c r="C96" s="39"/>
      <c r="D96" s="39"/>
      <c r="E96" s="40"/>
      <c r="F96" s="40"/>
    </row>
    <row r="97" spans="1:6" x14ac:dyDescent="0.25">
      <c r="A97" s="39"/>
      <c r="B97" s="39"/>
      <c r="C97" s="39"/>
      <c r="D97" s="39"/>
      <c r="E97" s="40"/>
      <c r="F97" s="40"/>
    </row>
    <row r="98" spans="1:6" x14ac:dyDescent="0.25">
      <c r="A98" s="39"/>
      <c r="B98" s="39"/>
      <c r="C98" s="39"/>
      <c r="D98" s="39"/>
      <c r="E98" s="40"/>
      <c r="F98" s="40"/>
    </row>
    <row r="99" spans="1:6" x14ac:dyDescent="0.25">
      <c r="A99" s="39"/>
      <c r="B99" s="39"/>
      <c r="C99" s="39"/>
      <c r="D99" s="39"/>
      <c r="E99" s="40"/>
      <c r="F99" s="40"/>
    </row>
    <row r="100" spans="1:6" x14ac:dyDescent="0.25">
      <c r="A100" s="39"/>
      <c r="B100" s="39"/>
      <c r="C100" s="39"/>
      <c r="D100" s="39"/>
      <c r="E100" s="40"/>
      <c r="F100" s="40"/>
    </row>
    <row r="101" spans="1:6" x14ac:dyDescent="0.25">
      <c r="A101" s="39"/>
      <c r="B101" s="39"/>
      <c r="C101" s="39"/>
      <c r="D101" s="39"/>
      <c r="E101" s="40"/>
      <c r="F101" s="40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67F58-72F8-47CA-B6E2-F49BD0039EE0}"/>
</file>

<file path=customXml/itemProps2.xml><?xml version="1.0" encoding="utf-8"?>
<ds:datastoreItem xmlns:ds="http://schemas.openxmlformats.org/officeDocument/2006/customXml" ds:itemID="{60348D37-FACD-49B1-9D5D-DBF0FE54FA85}"/>
</file>

<file path=customXml/itemProps3.xml><?xml version="1.0" encoding="utf-8"?>
<ds:datastoreItem xmlns:ds="http://schemas.openxmlformats.org/officeDocument/2006/customXml" ds:itemID="{F4341F70-DE2D-4F55-B88A-0E7718696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2023-04-13T14:07:32Z</dcterms:created>
  <dcterms:modified xsi:type="dcterms:W3CDTF">2023-04-13T14:08:25Z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