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"/>
    </mc:Choice>
  </mc:AlternateContent>
  <bookViews>
    <workbookView xWindow="0" yWindow="0" windowWidth="23040" windowHeight="8064"/>
  </bookViews>
  <sheets>
    <sheet name="CILANTR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51" i="1"/>
  <c r="G54" i="1"/>
  <c r="G55" i="1"/>
  <c r="G57" i="1"/>
  <c r="G58" i="1" s="1"/>
  <c r="G49" i="1"/>
  <c r="G56" i="1" l="1"/>
  <c r="G23" i="1"/>
  <c r="G34" i="1"/>
  <c r="C83" i="1" s="1"/>
  <c r="G40" i="1" l="1"/>
  <c r="G24" i="1"/>
  <c r="G25" i="1"/>
  <c r="G26" i="1"/>
  <c r="G27" i="1"/>
  <c r="G28" i="1"/>
  <c r="G21" i="1"/>
  <c r="G62" i="1" l="1"/>
  <c r="G63" i="1" s="1"/>
  <c r="C86" i="1" s="1"/>
  <c r="G47" i="1"/>
  <c r="G48" i="1" s="1"/>
  <c r="C85" i="1" s="1"/>
  <c r="G39" i="1"/>
  <c r="G38" i="1"/>
  <c r="G22" i="1"/>
  <c r="G12" i="1"/>
  <c r="G68" i="1" s="1"/>
  <c r="G29" i="1" l="1"/>
  <c r="G42" i="1"/>
  <c r="C84" i="1" s="1"/>
  <c r="C82" i="1" l="1"/>
  <c r="G65" i="1"/>
  <c r="G66" i="1" s="1"/>
  <c r="G67" i="1" l="1"/>
  <c r="G69" i="1" s="1"/>
  <c r="C87" i="1"/>
  <c r="C88" i="1" s="1"/>
  <c r="D94" i="1" l="1"/>
  <c r="C94" i="1"/>
  <c r="E94" i="1"/>
  <c r="D82" i="1"/>
  <c r="D85" i="1"/>
  <c r="D86" i="1"/>
  <c r="D84" i="1"/>
  <c r="D87" i="1"/>
  <c r="D88" i="1" l="1"/>
</calcChain>
</file>

<file path=xl/sharedStrings.xml><?xml version="1.0" encoding="utf-8"?>
<sst xmlns="http://schemas.openxmlformats.org/spreadsheetml/2006/main" count="165" uniqueCount="118">
  <si>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</si>
  <si>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</si>
  <si>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</si>
  <si>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</si>
  <si>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</si>
  <si>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</si>
  <si>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</si>
  <si>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</si>
  <si>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</si>
  <si>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</si>
  <si>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</si>
  <si>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</si>
  <si>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</si>
  <si>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</si>
  <si>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</si>
  <si>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</si>
  <si>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</si>
  <si>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</si>
  <si>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</si>
  <si>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</si>
  <si>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</si>
  <si>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</si>
  <si>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</si>
  <si>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</si>
  <si>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</si>
  <si>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</si>
  <si>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</si>
  <si>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</si>
  <si>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</si>
  <si>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</si>
  <si>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</si>
  <si>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</si>
  <si>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</si>
  <si>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</si>
  <si>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</si>
  <si>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</si>
  <si>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</si>
  <si>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</si>
  <si>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</si>
  <si>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</si>
  <si>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</si>
  <si>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Primagram Gold 660 SC</t>
  </si>
  <si>
    <t>Lt.</t>
  </si>
  <si>
    <t>Option Pro 32% WG(*)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</si>
  <si>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</si>
  <si>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</si>
  <si>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</si>
  <si>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</si>
  <si>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</si>
  <si>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</si>
  <si>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</si>
  <si>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</si>
  <si>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</si>
  <si>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</si>
  <si>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</si>
  <si>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</si>
  <si>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</si>
  <si>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</si>
  <si>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</si>
  <si>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</si>
  <si>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</si>
  <si>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</si>
  <si>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</si>
  <si>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</si>
  <si>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</si>
  <si>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</si>
  <si>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</si>
  <si>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</si>
  <si>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</si>
  <si>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</si>
  <si>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</si>
  <si>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</si>
  <si>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CILANTRO</t>
  </si>
  <si>
    <t>VALPARAISO</t>
  </si>
  <si>
    <t>SAN ANTONIO</t>
  </si>
  <si>
    <t>Consumo</t>
  </si>
  <si>
    <t>nde a lugar de venta (Bodega Proveedora)</t>
  </si>
  <si>
    <t>en Ferias de Santiago (Lo Valledor Vega Central)</t>
  </si>
  <si>
    <t>Septiembre /Mayo</t>
  </si>
  <si>
    <t>MOGGIANO;REY;BONANZA</t>
  </si>
  <si>
    <t xml:space="preserve">Riego </t>
  </si>
  <si>
    <t>Instalacion de cintas</t>
  </si>
  <si>
    <t>Temporada</t>
  </si>
  <si>
    <t>Ap.de Pesticidas</t>
  </si>
  <si>
    <t>Pica</t>
  </si>
  <si>
    <t>Cosecha con  amarre</t>
  </si>
  <si>
    <t>Aplicación de Guano</t>
  </si>
  <si>
    <t>Aplicación de fertilizantes</t>
  </si>
  <si>
    <t>Rastraje</t>
  </si>
  <si>
    <t>Trompo Abonador Guano</t>
  </si>
  <si>
    <t>KG.</t>
  </si>
  <si>
    <t xml:space="preserve">Guano </t>
  </si>
  <si>
    <t>M3</t>
  </si>
  <si>
    <t xml:space="preserve">S.F.T.   </t>
  </si>
  <si>
    <t>Agosto</t>
  </si>
  <si>
    <t>Ro</t>
  </si>
  <si>
    <t>Rendimiento Docenas/Ha.</t>
  </si>
  <si>
    <t>HA)</t>
  </si>
  <si>
    <t>Costo Unitario Docenas/Ha</t>
  </si>
  <si>
    <t xml:space="preserve">  </t>
  </si>
  <si>
    <t>Noviembre</t>
  </si>
  <si>
    <t>Agosto/Septiembre</t>
  </si>
  <si>
    <t>Siembra de Cilantro (Planet)</t>
  </si>
  <si>
    <t>Agosto/Sep</t>
  </si>
  <si>
    <t>Agosto / Septiembre</t>
  </si>
  <si>
    <t>El Cultivo de esta especie, puede repetirse de 4 a 5 veces (Plantas) según condiciones climaticas</t>
  </si>
  <si>
    <t>Septiembre</t>
  </si>
  <si>
    <t>PRECIO ESPERADO ($/ docenas)</t>
  </si>
  <si>
    <t>RENDIMIENTO  (Docenas /Há.)</t>
  </si>
  <si>
    <t>Escenarios Productivos Docenas /Ha  $</t>
  </si>
  <si>
    <t>PESIMISTA</t>
  </si>
  <si>
    <t>NORMAL</t>
  </si>
  <si>
    <t>OPTIMISTA</t>
  </si>
  <si>
    <t>Cintas de Riego  (10 Cm)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</si>
  <si>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</si>
  <si>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</si>
  <si>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KELPAK (Bioestimulante) 5 l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</si>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</sst>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4" fillId="0" borderId="0" applyFont="0" applyFill="0" applyBorder="0" applyAlignment="0" applyProtection="0"/>
  </cellStyleXfs>
  <cellXfs count="215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3" fontId="1" fillId="2" borderId="6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/>
    <xf numFmtId="3" fontId="1" fillId="2" borderId="17" xfId="0" applyNumberFormat="1" applyFont="1" applyFill="1" applyBorder="1" applyAlignment="1"/>
    <xf numFmtId="0" fontId="1" fillId="2" borderId="6" xfId="0" applyFont="1" applyFill="1" applyBorder="1" applyAlignment="1"/>
    <xf numFmtId="0" fontId="2" fillId="3" borderId="6" xfId="0" applyFont="1" applyFill="1" applyBorder="1" applyAlignment="1">
      <alignment horizontal="right" vertical="center"/>
    </xf>
    <xf numFmtId="49" fontId="1" fillId="2" borderId="52" xfId="0" applyNumberFormat="1" applyFont="1" applyFill="1" applyBorder="1" applyAlignment="1">
      <alignment wrapText="1"/>
    </xf>
    <xf numFmtId="49" fontId="1" fillId="2" borderId="52" xfId="0" applyNumberFormat="1" applyFont="1" applyFill="1" applyBorder="1" applyAlignment="1">
      <alignment horizontal="center" wrapText="1"/>
    </xf>
    <xf numFmtId="0" fontId="1" fillId="2" borderId="52" xfId="0" applyNumberFormat="1" applyFont="1" applyFill="1" applyBorder="1" applyAlignment="1">
      <alignment wrapText="1"/>
    </xf>
    <xf numFmtId="49" fontId="1" fillId="2" borderId="52" xfId="0" applyNumberFormat="1" applyFont="1" applyFill="1" applyBorder="1" applyAlignment="1">
      <alignment horizontal="right" wrapText="1"/>
    </xf>
    <xf numFmtId="49" fontId="2" fillId="3" borderId="54" xfId="0" applyNumberFormat="1" applyFont="1" applyFill="1" applyBorder="1" applyAlignment="1">
      <alignment vertical="center"/>
    </xf>
    <xf numFmtId="49" fontId="3" fillId="9" borderId="6" xfId="0" applyNumberFormat="1" applyFont="1" applyFill="1" applyBorder="1" applyAlignment="1">
      <alignment horizontal="left" vertical="center" wrapText="1"/>
    </xf>
    <xf numFmtId="3" fontId="1" fillId="2" borderId="56" xfId="0" applyNumberFormat="1" applyFont="1" applyFill="1" applyBorder="1" applyAlignment="1"/>
    <xf numFmtId="3" fontId="1" fillId="2" borderId="52" xfId="0" applyNumberFormat="1" applyFont="1" applyFill="1" applyBorder="1" applyAlignment="1"/>
    <xf numFmtId="49" fontId="1" fillId="2" borderId="57" xfId="0" applyNumberFormat="1" applyFont="1" applyFill="1" applyBorder="1" applyAlignment="1"/>
    <xf numFmtId="49" fontId="1" fillId="2" borderId="52" xfId="0" applyNumberFormat="1" applyFont="1" applyFill="1" applyBorder="1" applyAlignment="1">
      <alignment horizontal="center"/>
    </xf>
    <xf numFmtId="0" fontId="1" fillId="2" borderId="52" xfId="0" applyNumberFormat="1" applyFont="1" applyFill="1" applyBorder="1" applyAlignment="1"/>
    <xf numFmtId="49" fontId="1" fillId="2" borderId="51" xfId="0" applyNumberFormat="1" applyFont="1" applyFill="1" applyBorder="1" applyAlignment="1">
      <alignment horizontal="center"/>
    </xf>
    <xf numFmtId="49" fontId="1" fillId="2" borderId="53" xfId="0" applyNumberFormat="1" applyFont="1" applyFill="1" applyBorder="1" applyAlignment="1">
      <alignment wrapText="1"/>
    </xf>
    <xf numFmtId="49" fontId="1" fillId="2" borderId="53" xfId="0" applyNumberFormat="1" applyFont="1" applyFill="1" applyBorder="1" applyAlignment="1">
      <alignment horizontal="center" wrapText="1"/>
    </xf>
    <xf numFmtId="0" fontId="1" fillId="2" borderId="53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9" xfId="0" applyNumberFormat="1" applyFont="1" applyFill="1" applyBorder="1" applyAlignment="1">
      <alignment vertical="center" wrapText="1"/>
    </xf>
    <xf numFmtId="14" fontId="1" fillId="2" borderId="52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wrapText="1"/>
    </xf>
    <xf numFmtId="0" fontId="1" fillId="2" borderId="7" xfId="0" applyFont="1" applyFill="1" applyBorder="1" applyAlignment="1"/>
    <xf numFmtId="0" fontId="1" fillId="2" borderId="60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22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2" xfId="0" applyNumberFormat="1" applyFont="1" applyFill="1" applyBorder="1" applyAlignment="1">
      <alignment horizontal="center" vertical="center" wrapText="1"/>
    </xf>
    <xf numFmtId="0" fontId="1" fillId="0" borderId="51" xfId="0" applyNumberFormat="1" applyFont="1" applyBorder="1" applyAlignment="1"/>
    <xf numFmtId="0" fontId="1" fillId="0" borderId="51" xfId="0" applyNumberFormat="1" applyFont="1" applyBorder="1" applyAlignment="1">
      <alignment horizontal="center"/>
    </xf>
    <xf numFmtId="164" fontId="1" fillId="0" borderId="51" xfId="1" applyFont="1" applyBorder="1" applyAlignment="1">
      <alignment horizontal="right"/>
    </xf>
    <xf numFmtId="164" fontId="1" fillId="2" borderId="9" xfId="1" applyFont="1" applyFill="1" applyBorder="1" applyAlignment="1"/>
    <xf numFmtId="164" fontId="1" fillId="2" borderId="10" xfId="1" applyFont="1" applyFill="1" applyBorder="1" applyAlignment="1">
      <alignment horizontal="center"/>
    </xf>
    <xf numFmtId="164" fontId="1" fillId="2" borderId="10" xfId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164" fontId="1" fillId="2" borderId="13" xfId="1" applyFont="1" applyFill="1" applyBorder="1" applyAlignment="1">
      <alignment vertical="center"/>
    </xf>
    <xf numFmtId="0" fontId="1" fillId="0" borderId="20" xfId="0" applyNumberFormat="1" applyFont="1" applyBorder="1" applyAlignment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7" fillId="3" borderId="58" xfId="0" applyNumberFormat="1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167" fontId="7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8" borderId="38" xfId="0" applyFont="1" applyFill="1" applyBorder="1" applyAlignment="1"/>
    <xf numFmtId="0" fontId="1" fillId="6" borderId="20" xfId="0" applyFont="1" applyFill="1" applyBorder="1" applyAlignment="1"/>
    <xf numFmtId="49" fontId="3" fillId="7" borderId="29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0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164" fontId="3" fillId="2" borderId="6" xfId="0" applyNumberFormat="1" applyFont="1" applyFill="1" applyBorder="1" applyAlignment="1">
      <alignment vertical="center"/>
    </xf>
    <xf numFmtId="168" fontId="3" fillId="2" borderId="6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3" fillId="7" borderId="33" xfId="0" applyNumberFormat="1" applyFont="1" applyFill="1" applyBorder="1" applyAlignment="1">
      <alignment vertical="center"/>
    </xf>
    <xf numFmtId="168" fontId="3" fillId="7" borderId="34" xfId="0" applyNumberFormat="1" applyFont="1" applyFill="1" applyBorder="1" applyAlignment="1">
      <alignment vertical="center"/>
    </xf>
    <xf numFmtId="9" fontId="3" fillId="7" borderId="35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18" xfId="0" applyFont="1" applyFill="1" applyBorder="1" applyAlignment="1"/>
    <xf numFmtId="0" fontId="7" fillId="8" borderId="19" xfId="0" applyFont="1" applyFill="1" applyBorder="1" applyAlignment="1">
      <alignment vertical="center"/>
    </xf>
    <xf numFmtId="49" fontId="11" fillId="8" borderId="20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0" fontId="7" fillId="8" borderId="47" xfId="0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3" fontId="3" fillId="7" borderId="49" xfId="0" applyNumberFormat="1" applyFont="1" applyFill="1" applyBorder="1" applyAlignment="1">
      <alignment horizontal="center" vertical="center"/>
    </xf>
    <xf numFmtId="165" fontId="3" fillId="7" borderId="49" xfId="0" applyNumberFormat="1" applyFont="1" applyFill="1" applyBorder="1" applyAlignment="1">
      <alignment horizontal="center" vertical="center"/>
    </xf>
    <xf numFmtId="164" fontId="3" fillId="7" borderId="50" xfId="1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vertical="center"/>
    </xf>
    <xf numFmtId="167" fontId="3" fillId="2" borderId="20" xfId="0" applyNumberFormat="1" applyFont="1" applyFill="1" applyBorder="1" applyAlignment="1">
      <alignment vertical="center"/>
    </xf>
    <xf numFmtId="49" fontId="3" fillId="7" borderId="48" xfId="0" applyNumberFormat="1" applyFont="1" applyFill="1" applyBorder="1" applyAlignment="1">
      <alignment vertical="center"/>
    </xf>
    <xf numFmtId="3" fontId="3" fillId="7" borderId="55" xfId="0" applyNumberFormat="1" applyFont="1" applyFill="1" applyBorder="1" applyAlignment="1">
      <alignment horizontal="right" vertical="center"/>
    </xf>
    <xf numFmtId="169" fontId="3" fillId="7" borderId="55" xfId="0" applyNumberFormat="1" applyFont="1" applyFill="1" applyBorder="1" applyAlignment="1">
      <alignment horizontal="right" vertical="center"/>
    </xf>
    <xf numFmtId="164" fontId="3" fillId="7" borderId="65" xfId="1" applyFont="1" applyFill="1" applyBorder="1" applyAlignment="1">
      <alignment horizontal="right" vertical="center"/>
    </xf>
    <xf numFmtId="168" fontId="3" fillId="7" borderId="34" xfId="0" applyNumberFormat="1" applyFont="1" applyFill="1" applyBorder="1" applyAlignment="1">
      <alignment horizontal="right" vertical="center"/>
    </xf>
    <xf numFmtId="168" fontId="3" fillId="7" borderId="35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right"/>
    </xf>
    <xf numFmtId="0" fontId="2" fillId="12" borderId="54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vertical="center"/>
    </xf>
    <xf numFmtId="49" fontId="3" fillId="11" borderId="6" xfId="0" applyNumberFormat="1" applyFont="1" applyFill="1" applyBorder="1" applyAlignment="1"/>
    <xf numFmtId="0" fontId="1" fillId="11" borderId="6" xfId="0" applyFont="1" applyFill="1" applyBorder="1" applyAlignment="1">
      <alignment horizontal="center"/>
    </xf>
    <xf numFmtId="0" fontId="1" fillId="11" borderId="6" xfId="0" applyFont="1" applyFill="1" applyBorder="1" applyAlignment="1"/>
    <xf numFmtId="3" fontId="1" fillId="11" borderId="56" xfId="0" applyNumberFormat="1" applyFont="1" applyFill="1" applyBorder="1" applyAlignment="1"/>
    <xf numFmtId="0" fontId="1" fillId="11" borderId="53" xfId="0" applyFont="1" applyFill="1" applyBorder="1" applyAlignment="1">
      <alignment horizontal="center"/>
    </xf>
    <xf numFmtId="0" fontId="1" fillId="11" borderId="53" xfId="0" applyFont="1" applyFill="1" applyBorder="1" applyAlignment="1"/>
    <xf numFmtId="3" fontId="1" fillId="11" borderId="53" xfId="0" applyNumberFormat="1" applyFont="1" applyFill="1" applyBorder="1" applyAlignment="1"/>
    <xf numFmtId="49" fontId="7" fillId="14" borderId="27" xfId="0" applyNumberFormat="1" applyFont="1" applyFill="1" applyBorder="1" applyAlignment="1">
      <alignment vertical="center"/>
    </xf>
    <xf numFmtId="0" fontId="7" fillId="14" borderId="28" xfId="0" applyFont="1" applyFill="1" applyBorder="1" applyAlignment="1">
      <alignment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64" xfId="0" applyFont="1" applyFill="1" applyBorder="1" applyAlignment="1">
      <alignment vertical="center"/>
    </xf>
    <xf numFmtId="49" fontId="1" fillId="2" borderId="51" xfId="0" applyNumberFormat="1" applyFont="1" applyFill="1" applyBorder="1" applyAlignment="1">
      <alignment wrapText="1"/>
    </xf>
    <xf numFmtId="3" fontId="1" fillId="2" borderId="51" xfId="0" applyNumberFormat="1" applyFont="1" applyFill="1" applyBorder="1" applyAlignment="1"/>
    <xf numFmtId="49" fontId="1" fillId="2" borderId="51" xfId="0" applyNumberFormat="1" applyFont="1" applyFill="1" applyBorder="1" applyAlignment="1">
      <alignment horizontal="center" wrapText="1"/>
    </xf>
    <xf numFmtId="166" fontId="1" fillId="2" borderId="51" xfId="0" applyNumberFormat="1" applyFont="1" applyFill="1" applyBorder="1" applyAlignment="1"/>
    <xf numFmtId="49" fontId="1" fillId="15" borderId="6" xfId="0" applyNumberFormat="1" applyFont="1" applyFill="1" applyBorder="1" applyAlignment="1"/>
    <xf numFmtId="49" fontId="1" fillId="0" borderId="17" xfId="0" applyNumberFormat="1" applyFont="1" applyFill="1" applyBorder="1" applyAlignment="1"/>
    <xf numFmtId="49" fontId="1" fillId="2" borderId="56" xfId="0" applyNumberFormat="1" applyFont="1" applyFill="1" applyBorder="1" applyAlignment="1">
      <alignment horizontal="right"/>
    </xf>
    <xf numFmtId="165" fontId="1" fillId="2" borderId="56" xfId="0" applyNumberFormat="1" applyFont="1" applyFill="1" applyBorder="1" applyAlignment="1"/>
    <xf numFmtId="3" fontId="1" fillId="2" borderId="56" xfId="0" applyNumberFormat="1" applyFont="1" applyFill="1" applyBorder="1" applyAlignment="1">
      <alignment horizontal="right" wrapText="1"/>
    </xf>
    <xf numFmtId="49" fontId="1" fillId="2" borderId="66" xfId="0" applyNumberFormat="1" applyFont="1" applyFill="1" applyBorder="1" applyAlignment="1">
      <alignment horizontal="right" wrapText="1"/>
    </xf>
    <xf numFmtId="0" fontId="1" fillId="2" borderId="68" xfId="0" applyFont="1" applyFill="1" applyBorder="1" applyAlignment="1"/>
    <xf numFmtId="0" fontId="1" fillId="2" borderId="69" xfId="0" applyFont="1" applyFill="1" applyBorder="1" applyAlignment="1">
      <alignment vertical="center"/>
    </xf>
    <xf numFmtId="49" fontId="7" fillId="3" borderId="66" xfId="0" applyNumberFormat="1" applyFont="1" applyFill="1" applyBorder="1" applyAlignment="1">
      <alignment horizontal="center" vertical="center" wrapText="1"/>
    </xf>
    <xf numFmtId="3" fontId="1" fillId="2" borderId="67" xfId="0" applyNumberFormat="1" applyFont="1" applyFill="1" applyBorder="1" applyAlignment="1">
      <alignment horizontal="right" wrapText="1"/>
    </xf>
    <xf numFmtId="3" fontId="5" fillId="12" borderId="56" xfId="0" applyNumberFormat="1" applyFont="1" applyFill="1" applyBorder="1" applyAlignment="1">
      <alignment vertical="center"/>
    </xf>
    <xf numFmtId="164" fontId="1" fillId="2" borderId="68" xfId="1" applyFont="1" applyFill="1" applyBorder="1" applyAlignment="1"/>
    <xf numFmtId="0" fontId="1" fillId="10" borderId="70" xfId="0" applyFont="1" applyFill="1" applyBorder="1" applyAlignment="1">
      <alignment vertical="center"/>
    </xf>
    <xf numFmtId="49" fontId="7" fillId="3" borderId="63" xfId="0" applyNumberFormat="1" applyFont="1" applyFill="1" applyBorder="1" applyAlignment="1">
      <alignment horizontal="center" vertical="center"/>
    </xf>
    <xf numFmtId="164" fontId="1" fillId="2" borderId="63" xfId="1" applyFont="1" applyFill="1" applyBorder="1" applyAlignment="1">
      <alignment vertical="center"/>
    </xf>
    <xf numFmtId="164" fontId="6" fillId="3" borderId="63" xfId="0" applyNumberFormat="1" applyFont="1" applyFill="1" applyBorder="1" applyAlignment="1">
      <alignment vertical="center"/>
    </xf>
    <xf numFmtId="3" fontId="1" fillId="2" borderId="71" xfId="0" applyNumberFormat="1" applyFont="1" applyFill="1" applyBorder="1" applyAlignment="1"/>
    <xf numFmtId="0" fontId="1" fillId="2" borderId="70" xfId="0" applyFont="1" applyFill="1" applyBorder="1" applyAlignment="1">
      <alignment vertical="center"/>
    </xf>
    <xf numFmtId="49" fontId="7" fillId="3" borderId="72" xfId="0" applyNumberFormat="1" applyFont="1" applyFill="1" applyBorder="1" applyAlignment="1">
      <alignment horizontal="center" vertical="center"/>
    </xf>
    <xf numFmtId="3" fontId="1" fillId="2" borderId="66" xfId="0" applyNumberFormat="1" applyFont="1" applyFill="1" applyBorder="1" applyAlignment="1">
      <alignment horizontal="right" wrapText="1"/>
    </xf>
    <xf numFmtId="0" fontId="1" fillId="0" borderId="73" xfId="0" applyNumberFormat="1" applyFont="1" applyBorder="1" applyAlignment="1"/>
    <xf numFmtId="3" fontId="5" fillId="12" borderId="61" xfId="0" applyNumberFormat="1" applyFont="1" applyFill="1" applyBorder="1" applyAlignment="1">
      <alignment vertical="center"/>
    </xf>
    <xf numFmtId="3" fontId="1" fillId="2" borderId="74" xfId="0" applyNumberFormat="1" applyFont="1" applyFill="1" applyBorder="1" applyAlignment="1"/>
    <xf numFmtId="49" fontId="7" fillId="3" borderId="72" xfId="0" applyNumberFormat="1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left" vertical="center" wrapText="1"/>
    </xf>
    <xf numFmtId="3" fontId="1" fillId="2" borderId="66" xfId="0" applyNumberFormat="1" applyFont="1" applyFill="1" applyBorder="1" applyAlignment="1"/>
    <xf numFmtId="3" fontId="3" fillId="11" borderId="61" xfId="0" applyNumberFormat="1" applyFont="1" applyFill="1" applyBorder="1" applyAlignment="1"/>
    <xf numFmtId="3" fontId="1" fillId="2" borderId="57" xfId="0" applyNumberFormat="1" applyFont="1" applyFill="1" applyBorder="1" applyAlignment="1"/>
    <xf numFmtId="3" fontId="3" fillId="11" borderId="66" xfId="0" applyNumberFormat="1" applyFont="1" applyFill="1" applyBorder="1" applyAlignment="1"/>
    <xf numFmtId="3" fontId="5" fillId="13" borderId="61" xfId="0" applyNumberFormat="1" applyFont="1" applyFill="1" applyBorder="1" applyAlignment="1">
      <alignment vertical="center"/>
    </xf>
    <xf numFmtId="49" fontId="7" fillId="3" borderId="75" xfId="0" applyNumberFormat="1" applyFont="1" applyFill="1" applyBorder="1" applyAlignment="1">
      <alignment horizontal="center" vertical="center"/>
    </xf>
    <xf numFmtId="3" fontId="1" fillId="2" borderId="76" xfId="0" applyNumberFormat="1" applyFont="1" applyFill="1" applyBorder="1" applyAlignment="1"/>
    <xf numFmtId="3" fontId="6" fillId="13" borderId="44" xfId="0" applyNumberFormat="1" applyFont="1" applyFill="1" applyBorder="1" applyAlignment="1">
      <alignment vertical="center"/>
    </xf>
    <xf numFmtId="3" fontId="1" fillId="2" borderId="77" xfId="0" applyNumberFormat="1" applyFont="1" applyFill="1" applyBorder="1" applyAlignment="1"/>
    <xf numFmtId="167" fontId="7" fillId="5" borderId="78" xfId="0" applyNumberFormat="1" applyFont="1" applyFill="1" applyBorder="1" applyAlignment="1">
      <alignment vertical="center"/>
    </xf>
    <xf numFmtId="167" fontId="7" fillId="3" borderId="63" xfId="0" applyNumberFormat="1" applyFont="1" applyFill="1" applyBorder="1" applyAlignment="1">
      <alignment vertical="center"/>
    </xf>
    <xf numFmtId="167" fontId="7" fillId="5" borderId="63" xfId="0" applyNumberFormat="1" applyFont="1" applyFill="1" applyBorder="1" applyAlignment="1">
      <alignment vertical="center"/>
    </xf>
    <xf numFmtId="167" fontId="7" fillId="14" borderId="79" xfId="0" applyNumberFormat="1" applyFont="1" applyFill="1" applyBorder="1" applyAlignment="1">
      <alignment vertical="center"/>
    </xf>
    <xf numFmtId="3" fontId="1" fillId="0" borderId="51" xfId="0" applyNumberFormat="1" applyFont="1" applyBorder="1" applyAlignment="1"/>
    <xf numFmtId="164" fontId="1" fillId="0" borderId="51" xfId="0" applyNumberFormat="1" applyFont="1" applyBorder="1" applyAlignment="1"/>
    <xf numFmtId="3" fontId="3" fillId="16" borderId="56" xfId="0" applyNumberFormat="1" applyFont="1" applyFill="1" applyBorder="1" applyAlignment="1"/>
    <xf numFmtId="49" fontId="11" fillId="8" borderId="36" xfId="0" applyNumberFormat="1" applyFont="1" applyFill="1" applyBorder="1" applyAlignment="1">
      <alignment vertical="center"/>
    </xf>
    <xf numFmtId="0" fontId="3" fillId="8" borderId="37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52" xfId="0" applyNumberFormat="1" applyFont="1" applyFill="1" applyBorder="1" applyAlignment="1"/>
    <xf numFmtId="0" fontId="1" fillId="2" borderId="52" xfId="0" applyFont="1" applyFill="1" applyBorder="1" applyAlignment="1"/>
    <xf numFmtId="49" fontId="8" fillId="3" borderId="53" xfId="0" applyNumberFormat="1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67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wrapText="1"/>
    </xf>
    <xf numFmtId="0" fontId="1" fillId="2" borderId="62" xfId="0" applyFont="1" applyFill="1" applyBorder="1" applyAlignment="1">
      <alignment horizont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812800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4" zoomScale="120" zoomScaleNormal="120" workbookViewId="0">
      <selection activeCell="G11" sqref="G11"/>
    </sheetView>
  </sheetViews>
  <sheetFormatPr baseColWidth="10" defaultColWidth="10.88671875" defaultRowHeight="11.25" customHeight="1" x14ac:dyDescent="0.2"/>
  <cols>
    <col min="1" max="1" width="4.44140625" style="47" customWidth="1"/>
    <col min="2" max="2" width="17.77734375" style="47" customWidth="1"/>
    <col min="3" max="3" width="19.44140625" style="47" customWidth="1"/>
    <col min="4" max="4" width="9.44140625" style="47" customWidth="1"/>
    <col min="5" max="5" width="14.44140625" style="47" customWidth="1"/>
    <col min="6" max="6" width="11" style="47" customWidth="1"/>
    <col min="7" max="7" width="12.44140625" style="47" customWidth="1"/>
    <col min="8" max="255" width="10.88671875" style="47" customWidth="1"/>
    <col min="256" max="16384" width="10.88671875" style="48"/>
  </cols>
  <sheetData>
    <row r="1" spans="1:8" ht="15" customHeight="1" x14ac:dyDescent="0.2">
      <c r="A1" s="46"/>
      <c r="B1" s="46"/>
      <c r="C1" s="46"/>
      <c r="D1" s="46"/>
      <c r="E1" s="46"/>
      <c r="F1" s="46"/>
      <c r="G1" s="46"/>
    </row>
    <row r="2" spans="1:8" ht="15" customHeight="1" x14ac:dyDescent="0.2">
      <c r="A2" s="46"/>
      <c r="B2" s="46"/>
      <c r="C2" s="46"/>
      <c r="D2" s="46"/>
      <c r="E2" s="46"/>
      <c r="F2" s="46"/>
      <c r="G2" s="46"/>
    </row>
    <row r="3" spans="1:8" ht="15" customHeight="1" x14ac:dyDescent="0.2">
      <c r="A3" s="46"/>
      <c r="B3" s="46"/>
      <c r="C3" s="46"/>
      <c r="D3" s="46"/>
      <c r="E3" s="46"/>
      <c r="F3" s="46"/>
      <c r="G3" s="46"/>
    </row>
    <row r="4" spans="1:8" ht="15" customHeight="1" x14ac:dyDescent="0.2">
      <c r="A4" s="46"/>
      <c r="B4" s="46"/>
      <c r="C4" s="46"/>
      <c r="D4" s="46"/>
      <c r="E4" s="46"/>
      <c r="F4" s="46"/>
      <c r="G4" s="46"/>
    </row>
    <row r="5" spans="1:8" ht="15" customHeight="1" x14ac:dyDescent="0.2">
      <c r="A5" s="46"/>
      <c r="B5" s="46"/>
      <c r="C5" s="46"/>
      <c r="D5" s="46"/>
      <c r="E5" s="46"/>
      <c r="F5" s="46"/>
      <c r="G5" s="46"/>
    </row>
    <row r="6" spans="1:8" ht="15" customHeight="1" x14ac:dyDescent="0.2">
      <c r="A6" s="46"/>
      <c r="B6" s="46"/>
      <c r="C6" s="46"/>
      <c r="D6" s="46"/>
      <c r="E6" s="46"/>
      <c r="F6" s="46"/>
      <c r="G6" s="46"/>
    </row>
    <row r="7" spans="1:8" ht="15" customHeight="1" x14ac:dyDescent="0.2">
      <c r="A7" s="46"/>
      <c r="B7" s="46"/>
      <c r="C7" s="46"/>
      <c r="D7" s="46"/>
      <c r="E7" s="46"/>
      <c r="F7" s="46"/>
      <c r="G7" s="46"/>
    </row>
    <row r="8" spans="1:8" ht="15" customHeight="1" x14ac:dyDescent="0.2">
      <c r="A8" s="46"/>
      <c r="B8" s="49"/>
      <c r="C8" s="50"/>
      <c r="D8" s="46"/>
      <c r="E8" s="50"/>
      <c r="F8" s="50"/>
      <c r="G8" s="50"/>
    </row>
    <row r="9" spans="1:8" ht="12" customHeight="1" x14ac:dyDescent="0.2">
      <c r="A9" s="51"/>
      <c r="B9" s="52" t="s">
        <v>0</v>
      </c>
      <c r="C9" s="143" t="s">
        <v>72</v>
      </c>
      <c r="D9" s="41"/>
      <c r="E9" s="206" t="s">
        <v>108</v>
      </c>
      <c r="F9" s="207"/>
      <c r="G9" s="201">
        <v>1200</v>
      </c>
      <c r="H9" s="62"/>
    </row>
    <row r="10" spans="1:8" ht="38.25" customHeight="1" x14ac:dyDescent="0.2">
      <c r="A10" s="51"/>
      <c r="B10" s="1" t="s">
        <v>1</v>
      </c>
      <c r="C10" s="2" t="s">
        <v>79</v>
      </c>
      <c r="D10" s="41"/>
      <c r="E10" s="204" t="s">
        <v>2</v>
      </c>
      <c r="F10" s="205"/>
      <c r="G10" s="163" t="s">
        <v>117</v>
      </c>
      <c r="H10" s="62"/>
    </row>
    <row r="11" spans="1:8" ht="18" customHeight="1" x14ac:dyDescent="0.2">
      <c r="A11" s="51"/>
      <c r="B11" s="1" t="s">
        <v>3</v>
      </c>
      <c r="C11" s="3" t="s">
        <v>4</v>
      </c>
      <c r="D11" s="41"/>
      <c r="E11" s="204" t="s">
        <v>107</v>
      </c>
      <c r="F11" s="205"/>
      <c r="G11" s="164">
        <v>8000</v>
      </c>
      <c r="H11" s="62"/>
    </row>
    <row r="12" spans="1:8" ht="11.25" customHeight="1" x14ac:dyDescent="0.2">
      <c r="A12" s="51"/>
      <c r="B12" s="1" t="s">
        <v>5</v>
      </c>
      <c r="C12" s="4" t="s">
        <v>73</v>
      </c>
      <c r="D12" s="41"/>
      <c r="E12" s="5" t="s">
        <v>6</v>
      </c>
      <c r="F12" s="20"/>
      <c r="G12" s="165">
        <f>(G9*G11)</f>
        <v>9600000</v>
      </c>
      <c r="H12" s="62"/>
    </row>
    <row r="13" spans="1:8" ht="11.25" customHeight="1" x14ac:dyDescent="0.2">
      <c r="A13" s="51"/>
      <c r="B13" s="1" t="s">
        <v>7</v>
      </c>
      <c r="C13" s="3" t="s">
        <v>74</v>
      </c>
      <c r="D13" s="41"/>
      <c r="E13" s="204" t="s">
        <v>8</v>
      </c>
      <c r="F13" s="205"/>
      <c r="G13" s="163" t="s">
        <v>75</v>
      </c>
      <c r="H13" s="62"/>
    </row>
    <row r="14" spans="1:8" ht="13.5" customHeight="1" x14ac:dyDescent="0.2">
      <c r="A14" s="51"/>
      <c r="B14" s="1" t="s">
        <v>9</v>
      </c>
      <c r="C14" s="3" t="s">
        <v>71</v>
      </c>
      <c r="D14" s="41"/>
      <c r="E14" s="204" t="s">
        <v>10</v>
      </c>
      <c r="F14" s="205"/>
      <c r="G14" s="163" t="s">
        <v>78</v>
      </c>
      <c r="H14" s="62"/>
    </row>
    <row r="15" spans="1:8" ht="25.5" customHeight="1" thickBot="1" x14ac:dyDescent="0.25">
      <c r="A15" s="51"/>
      <c r="B15" s="38" t="s">
        <v>11</v>
      </c>
      <c r="C15" s="39">
        <v>44963</v>
      </c>
      <c r="D15" s="42"/>
      <c r="E15" s="208" t="s">
        <v>12</v>
      </c>
      <c r="F15" s="209"/>
      <c r="G15" s="166" t="s">
        <v>13</v>
      </c>
      <c r="H15" s="62"/>
    </row>
    <row r="16" spans="1:8" ht="12" customHeight="1" thickBot="1" x14ac:dyDescent="0.25">
      <c r="A16" s="53"/>
      <c r="B16" s="213" t="s">
        <v>105</v>
      </c>
      <c r="C16" s="214"/>
      <c r="D16" s="214"/>
      <c r="E16" s="214"/>
      <c r="F16" s="214"/>
      <c r="G16" s="214"/>
      <c r="H16" s="62"/>
    </row>
    <row r="17" spans="1:8" ht="12" customHeight="1" x14ac:dyDescent="0.2">
      <c r="A17" s="54"/>
      <c r="B17" s="210" t="s">
        <v>14</v>
      </c>
      <c r="C17" s="211"/>
      <c r="D17" s="211"/>
      <c r="E17" s="211"/>
      <c r="F17" s="211"/>
      <c r="G17" s="212"/>
      <c r="H17" s="62"/>
    </row>
    <row r="18" spans="1:8" ht="12" customHeight="1" x14ac:dyDescent="0.2">
      <c r="A18" s="46"/>
      <c r="B18" s="55"/>
      <c r="C18" s="56"/>
      <c r="D18" s="56"/>
      <c r="E18" s="56"/>
      <c r="F18" s="57"/>
      <c r="G18" s="167"/>
      <c r="H18" s="62"/>
    </row>
    <row r="19" spans="1:8" ht="12" customHeight="1" x14ac:dyDescent="0.2">
      <c r="A19" s="51"/>
      <c r="B19" s="58" t="s">
        <v>15</v>
      </c>
      <c r="C19" s="59"/>
      <c r="D19" s="60"/>
      <c r="E19" s="60"/>
      <c r="F19" s="60"/>
      <c r="G19" s="168"/>
      <c r="H19" s="62"/>
    </row>
    <row r="20" spans="1:8" ht="24" customHeight="1" x14ac:dyDescent="0.2">
      <c r="A20" s="54"/>
      <c r="B20" s="61" t="s">
        <v>16</v>
      </c>
      <c r="C20" s="61" t="s">
        <v>17</v>
      </c>
      <c r="D20" s="61" t="s">
        <v>18</v>
      </c>
      <c r="E20" s="61" t="s">
        <v>19</v>
      </c>
      <c r="F20" s="61" t="s">
        <v>20</v>
      </c>
      <c r="G20" s="169" t="s">
        <v>21</v>
      </c>
      <c r="H20" s="62"/>
    </row>
    <row r="21" spans="1:8" ht="18.600000000000001" customHeight="1" x14ac:dyDescent="0.2">
      <c r="A21" s="53"/>
      <c r="B21" s="62" t="s">
        <v>81</v>
      </c>
      <c r="C21" s="63" t="s">
        <v>22</v>
      </c>
      <c r="D21" s="63">
        <v>2</v>
      </c>
      <c r="E21" s="63" t="s">
        <v>94</v>
      </c>
      <c r="F21" s="64">
        <v>28000</v>
      </c>
      <c r="G21" s="170">
        <f>(D21*F21)</f>
        <v>56000</v>
      </c>
      <c r="H21" s="200"/>
    </row>
    <row r="22" spans="1:8" ht="19.2" customHeight="1" x14ac:dyDescent="0.2">
      <c r="A22" s="54"/>
      <c r="B22" s="34" t="s">
        <v>80</v>
      </c>
      <c r="C22" s="35" t="s">
        <v>22</v>
      </c>
      <c r="D22" s="36">
        <v>6</v>
      </c>
      <c r="E22" s="35" t="s">
        <v>82</v>
      </c>
      <c r="F22" s="64">
        <v>28000</v>
      </c>
      <c r="G22" s="170">
        <f>(D22*F22)</f>
        <v>168000</v>
      </c>
      <c r="H22" s="62"/>
    </row>
    <row r="23" spans="1:8" ht="15.6" customHeight="1" x14ac:dyDescent="0.2">
      <c r="A23" s="54"/>
      <c r="B23" s="34" t="s">
        <v>102</v>
      </c>
      <c r="C23" s="35" t="s">
        <v>22</v>
      </c>
      <c r="D23" s="36">
        <v>2</v>
      </c>
      <c r="E23" s="35" t="s">
        <v>94</v>
      </c>
      <c r="F23" s="64">
        <v>28000</v>
      </c>
      <c r="G23" s="170">
        <f>(D23*F23)</f>
        <v>56000</v>
      </c>
      <c r="H23" s="62"/>
    </row>
    <row r="24" spans="1:8" ht="17.399999999999999" customHeight="1" x14ac:dyDescent="0.2">
      <c r="A24" s="54"/>
      <c r="B24" s="34" t="s">
        <v>87</v>
      </c>
      <c r="C24" s="35" t="s">
        <v>22</v>
      </c>
      <c r="D24" s="36">
        <v>1</v>
      </c>
      <c r="E24" s="35" t="s">
        <v>101</v>
      </c>
      <c r="F24" s="64">
        <v>28000</v>
      </c>
      <c r="G24" s="170">
        <f>(D24*F24)</f>
        <v>28000</v>
      </c>
      <c r="H24" s="62"/>
    </row>
    <row r="25" spans="1:8" ht="25.5" customHeight="1" x14ac:dyDescent="0.2">
      <c r="A25" s="54"/>
      <c r="B25" s="40" t="s">
        <v>83</v>
      </c>
      <c r="C25" s="7" t="s">
        <v>22</v>
      </c>
      <c r="D25" s="37">
        <v>8</v>
      </c>
      <c r="E25" s="7" t="s">
        <v>101</v>
      </c>
      <c r="F25" s="64">
        <v>28000</v>
      </c>
      <c r="G25" s="170">
        <f t="shared" ref="G25:G28" si="0">(D25*F25)</f>
        <v>224000</v>
      </c>
      <c r="H25" s="62"/>
    </row>
    <row r="26" spans="1:8" ht="25.5" customHeight="1" x14ac:dyDescent="0.2">
      <c r="A26" s="54"/>
      <c r="B26" s="40" t="s">
        <v>84</v>
      </c>
      <c r="C26" s="7" t="s">
        <v>22</v>
      </c>
      <c r="D26" s="37">
        <v>4</v>
      </c>
      <c r="E26" s="7" t="s">
        <v>82</v>
      </c>
      <c r="F26" s="64">
        <v>28000</v>
      </c>
      <c r="G26" s="170">
        <f t="shared" si="0"/>
        <v>112000</v>
      </c>
      <c r="H26" s="62"/>
    </row>
    <row r="27" spans="1:8" ht="25.5" customHeight="1" x14ac:dyDescent="0.2">
      <c r="A27" s="54"/>
      <c r="B27" s="40" t="s">
        <v>85</v>
      </c>
      <c r="C27" s="7" t="s">
        <v>22</v>
      </c>
      <c r="D27" s="37">
        <v>10</v>
      </c>
      <c r="E27" s="7" t="s">
        <v>100</v>
      </c>
      <c r="F27" s="64">
        <v>28000</v>
      </c>
      <c r="G27" s="170">
        <f t="shared" si="0"/>
        <v>280000</v>
      </c>
      <c r="H27" s="62"/>
    </row>
    <row r="28" spans="1:8" ht="25.5" customHeight="1" x14ac:dyDescent="0.2">
      <c r="A28" s="54"/>
      <c r="B28" s="40" t="s">
        <v>86</v>
      </c>
      <c r="C28" s="7" t="s">
        <v>22</v>
      </c>
      <c r="D28" s="37">
        <v>2</v>
      </c>
      <c r="E28" s="7" t="s">
        <v>94</v>
      </c>
      <c r="F28" s="64">
        <v>28000</v>
      </c>
      <c r="G28" s="170">
        <f t="shared" si="0"/>
        <v>56000</v>
      </c>
      <c r="H28" s="62"/>
    </row>
    <row r="29" spans="1:8" ht="12.75" customHeight="1" x14ac:dyDescent="0.2">
      <c r="A29" s="54"/>
      <c r="B29" s="9" t="s">
        <v>23</v>
      </c>
      <c r="C29" s="10"/>
      <c r="D29" s="10"/>
      <c r="E29" s="10"/>
      <c r="F29" s="21"/>
      <c r="G29" s="171">
        <f>SUM(G22:G28)</f>
        <v>924000</v>
      </c>
      <c r="H29" s="62"/>
    </row>
    <row r="30" spans="1:8" ht="12" customHeight="1" x14ac:dyDescent="0.2">
      <c r="A30" s="46"/>
      <c r="B30" s="65"/>
      <c r="C30" s="66"/>
      <c r="D30" s="66"/>
      <c r="E30" s="66"/>
      <c r="F30" s="67"/>
      <c r="G30" s="172"/>
      <c r="H30" s="62"/>
    </row>
    <row r="31" spans="1:8" ht="12" customHeight="1" x14ac:dyDescent="0.2">
      <c r="A31" s="51"/>
      <c r="B31" s="68" t="s">
        <v>24</v>
      </c>
      <c r="C31" s="69"/>
      <c r="D31" s="70"/>
      <c r="E31" s="70"/>
      <c r="F31" s="71"/>
      <c r="G31" s="173"/>
      <c r="H31" s="62"/>
    </row>
    <row r="32" spans="1:8" ht="24" customHeight="1" x14ac:dyDescent="0.2">
      <c r="A32" s="51"/>
      <c r="B32" s="72" t="s">
        <v>16</v>
      </c>
      <c r="C32" s="73" t="s">
        <v>17</v>
      </c>
      <c r="D32" s="73" t="s">
        <v>18</v>
      </c>
      <c r="E32" s="72" t="s">
        <v>19</v>
      </c>
      <c r="F32" s="73" t="s">
        <v>20</v>
      </c>
      <c r="G32" s="174" t="s">
        <v>21</v>
      </c>
      <c r="H32" s="62"/>
    </row>
    <row r="33" spans="1:11" ht="12" customHeight="1" x14ac:dyDescent="0.2">
      <c r="A33" s="51"/>
      <c r="B33" s="74"/>
      <c r="C33" s="75"/>
      <c r="D33" s="75"/>
      <c r="E33" s="75"/>
      <c r="F33" s="76"/>
      <c r="G33" s="175"/>
      <c r="H33" s="62"/>
      <c r="I33" s="77"/>
    </row>
    <row r="34" spans="1:11" ht="12" customHeight="1" x14ac:dyDescent="0.2">
      <c r="A34" s="51"/>
      <c r="B34" s="43" t="s">
        <v>25</v>
      </c>
      <c r="C34" s="44"/>
      <c r="D34" s="44"/>
      <c r="E34" s="44"/>
      <c r="F34" s="78"/>
      <c r="G34" s="176">
        <f>SUM(G33)</f>
        <v>0</v>
      </c>
      <c r="H34" s="62"/>
    </row>
    <row r="35" spans="1:11" ht="12" customHeight="1" x14ac:dyDescent="0.2">
      <c r="A35" s="46"/>
      <c r="B35" s="79"/>
      <c r="C35" s="80"/>
      <c r="D35" s="80"/>
      <c r="E35" s="80"/>
      <c r="F35" s="81"/>
      <c r="G35" s="177"/>
      <c r="H35" s="62"/>
    </row>
    <row r="36" spans="1:11" ht="12" customHeight="1" x14ac:dyDescent="0.2">
      <c r="A36" s="51"/>
      <c r="B36" s="68" t="s">
        <v>26</v>
      </c>
      <c r="C36" s="82"/>
      <c r="D36" s="83"/>
      <c r="E36" s="83"/>
      <c r="F36" s="84"/>
      <c r="G36" s="178"/>
      <c r="H36" s="62"/>
    </row>
    <row r="37" spans="1:11" ht="24" customHeight="1" x14ac:dyDescent="0.2">
      <c r="A37" s="51"/>
      <c r="B37" s="85" t="s">
        <v>16</v>
      </c>
      <c r="C37" s="85" t="s">
        <v>17</v>
      </c>
      <c r="D37" s="85" t="s">
        <v>18</v>
      </c>
      <c r="E37" s="85" t="s">
        <v>19</v>
      </c>
      <c r="F37" s="86" t="s">
        <v>20</v>
      </c>
      <c r="G37" s="179" t="s">
        <v>21</v>
      </c>
      <c r="H37" s="62"/>
    </row>
    <row r="38" spans="1:11" ht="12.75" customHeight="1" x14ac:dyDescent="0.2">
      <c r="A38" s="54"/>
      <c r="B38" s="40" t="s">
        <v>28</v>
      </c>
      <c r="C38" s="7" t="s">
        <v>27</v>
      </c>
      <c r="D38" s="8">
        <v>0.37</v>
      </c>
      <c r="E38" s="4" t="s">
        <v>94</v>
      </c>
      <c r="F38" s="6">
        <v>198000</v>
      </c>
      <c r="G38" s="165">
        <f t="shared" ref="G38" si="1">(D38*F38)</f>
        <v>73260</v>
      </c>
      <c r="H38" s="62"/>
    </row>
    <row r="39" spans="1:11" ht="12.75" customHeight="1" x14ac:dyDescent="0.2">
      <c r="A39" s="54"/>
      <c r="B39" s="40" t="s">
        <v>88</v>
      </c>
      <c r="C39" s="7" t="s">
        <v>27</v>
      </c>
      <c r="D39" s="8">
        <v>0.75</v>
      </c>
      <c r="E39" s="4" t="s">
        <v>94</v>
      </c>
      <c r="F39" s="6">
        <v>198000</v>
      </c>
      <c r="G39" s="165">
        <f>(D39*F39)</f>
        <v>148500</v>
      </c>
      <c r="H39" s="62"/>
      <c r="I39" s="47" t="s">
        <v>99</v>
      </c>
    </row>
    <row r="40" spans="1:11" ht="12.75" customHeight="1" x14ac:dyDescent="0.2">
      <c r="A40" s="54"/>
      <c r="B40" s="22" t="s">
        <v>89</v>
      </c>
      <c r="C40" s="23" t="s">
        <v>27</v>
      </c>
      <c r="D40" s="24">
        <v>0.37</v>
      </c>
      <c r="E40" s="25" t="s">
        <v>94</v>
      </c>
      <c r="F40" s="6">
        <v>198000</v>
      </c>
      <c r="G40" s="180">
        <f>(D40*F40)</f>
        <v>73260</v>
      </c>
      <c r="H40" s="62"/>
    </row>
    <row r="41" spans="1:11" ht="12.75" customHeight="1" thickBot="1" x14ac:dyDescent="0.25">
      <c r="A41" s="53"/>
      <c r="B41" s="62"/>
      <c r="C41" s="62"/>
      <c r="D41" s="62"/>
      <c r="E41" s="62"/>
      <c r="F41" s="62"/>
      <c r="G41" s="181"/>
      <c r="H41" s="62"/>
    </row>
    <row r="42" spans="1:11" ht="12.75" customHeight="1" thickBot="1" x14ac:dyDescent="0.25">
      <c r="A42" s="51"/>
      <c r="B42" s="26" t="s">
        <v>29</v>
      </c>
      <c r="C42" s="144"/>
      <c r="D42" s="144"/>
      <c r="E42" s="144"/>
      <c r="F42" s="145"/>
      <c r="G42" s="182">
        <f>SUM(G38:G40)</f>
        <v>295020</v>
      </c>
      <c r="H42" s="62"/>
    </row>
    <row r="43" spans="1:11" ht="12" customHeight="1" x14ac:dyDescent="0.2">
      <c r="A43" s="46"/>
      <c r="B43" s="79"/>
      <c r="C43" s="80"/>
      <c r="D43" s="80"/>
      <c r="E43" s="80"/>
      <c r="F43" s="81"/>
      <c r="G43" s="183"/>
      <c r="H43" s="62"/>
    </row>
    <row r="44" spans="1:11" ht="12" customHeight="1" x14ac:dyDescent="0.2">
      <c r="A44" s="51"/>
      <c r="B44" s="68" t="s">
        <v>30</v>
      </c>
      <c r="C44" s="82"/>
      <c r="D44" s="83"/>
      <c r="E44" s="83"/>
      <c r="F44" s="84"/>
      <c r="G44" s="178"/>
      <c r="H44" s="62"/>
    </row>
    <row r="45" spans="1:11" ht="24" customHeight="1" x14ac:dyDescent="0.2">
      <c r="A45" s="51"/>
      <c r="B45" s="86" t="s">
        <v>31</v>
      </c>
      <c r="C45" s="86" t="s">
        <v>32</v>
      </c>
      <c r="D45" s="86" t="s">
        <v>33</v>
      </c>
      <c r="E45" s="86" t="s">
        <v>19</v>
      </c>
      <c r="F45" s="86" t="s">
        <v>20</v>
      </c>
      <c r="G45" s="184" t="s">
        <v>21</v>
      </c>
      <c r="H45" s="62"/>
      <c r="K45" s="77"/>
    </row>
    <row r="46" spans="1:11" ht="12.75" customHeight="1" x14ac:dyDescent="0.2">
      <c r="A46" s="54"/>
      <c r="B46" s="27" t="s">
        <v>34</v>
      </c>
      <c r="C46" s="11"/>
      <c r="D46" s="11"/>
      <c r="E46" s="11"/>
      <c r="F46" s="11"/>
      <c r="G46" s="185"/>
      <c r="H46" s="62"/>
      <c r="K46" s="77"/>
    </row>
    <row r="47" spans="1:11" ht="12.75" customHeight="1" thickBot="1" x14ac:dyDescent="0.25">
      <c r="A47" s="54"/>
      <c r="B47" s="5" t="s">
        <v>35</v>
      </c>
      <c r="C47" s="12" t="s">
        <v>90</v>
      </c>
      <c r="D47" s="13">
        <v>25</v>
      </c>
      <c r="E47" s="12" t="s">
        <v>94</v>
      </c>
      <c r="F47" s="14">
        <v>24500</v>
      </c>
      <c r="G47" s="186">
        <f>(D47*F47)</f>
        <v>612500</v>
      </c>
      <c r="H47" s="62"/>
    </row>
    <row r="48" spans="1:11" ht="12.75" customHeight="1" thickBot="1" x14ac:dyDescent="0.25">
      <c r="A48" s="54"/>
      <c r="B48" s="146" t="s">
        <v>36</v>
      </c>
      <c r="C48" s="147"/>
      <c r="D48" s="148"/>
      <c r="E48" s="147"/>
      <c r="F48" s="149"/>
      <c r="G48" s="187">
        <f>SUM(G47)</f>
        <v>612500</v>
      </c>
      <c r="H48" s="62"/>
    </row>
    <row r="49" spans="1:8" ht="12.75" customHeight="1" x14ac:dyDescent="0.2">
      <c r="A49" s="54"/>
      <c r="B49" s="15" t="s">
        <v>91</v>
      </c>
      <c r="C49" s="16" t="s">
        <v>92</v>
      </c>
      <c r="D49" s="20">
        <v>40</v>
      </c>
      <c r="E49" s="16" t="s">
        <v>94</v>
      </c>
      <c r="F49" s="14">
        <v>8100</v>
      </c>
      <c r="G49" s="188">
        <f>D49*F49</f>
        <v>324000</v>
      </c>
      <c r="H49" s="62"/>
    </row>
    <row r="50" spans="1:8" ht="12.75" customHeight="1" x14ac:dyDescent="0.2">
      <c r="A50" s="54"/>
      <c r="B50" s="5" t="s">
        <v>37</v>
      </c>
      <c r="C50" s="12" t="s">
        <v>38</v>
      </c>
      <c r="D50" s="13">
        <v>200</v>
      </c>
      <c r="E50" s="12" t="s">
        <v>94</v>
      </c>
      <c r="F50" s="28">
        <v>2000</v>
      </c>
      <c r="G50" s="186">
        <f t="shared" ref="G50:G57" si="2">D50*F50</f>
        <v>400000</v>
      </c>
      <c r="H50" s="62"/>
    </row>
    <row r="51" spans="1:8" ht="12.75" customHeight="1" x14ac:dyDescent="0.2">
      <c r="A51" s="54"/>
      <c r="B51" s="5" t="s">
        <v>93</v>
      </c>
      <c r="C51" s="31" t="s">
        <v>39</v>
      </c>
      <c r="D51" s="32">
        <v>200</v>
      </c>
      <c r="E51" s="31" t="s">
        <v>94</v>
      </c>
      <c r="F51" s="29">
        <v>1400</v>
      </c>
      <c r="G51" s="186">
        <f t="shared" si="2"/>
        <v>280000</v>
      </c>
      <c r="H51" s="62"/>
    </row>
    <row r="52" spans="1:8" ht="12.75" customHeight="1" x14ac:dyDescent="0.2">
      <c r="A52" s="54"/>
      <c r="B52" s="30" t="s">
        <v>116</v>
      </c>
      <c r="C52" s="63" t="s">
        <v>42</v>
      </c>
      <c r="D52" s="62">
        <v>1</v>
      </c>
      <c r="E52" s="33" t="s">
        <v>106</v>
      </c>
      <c r="F52" s="62">
        <v>65200</v>
      </c>
      <c r="G52" s="186">
        <v>57870</v>
      </c>
      <c r="H52" s="62"/>
    </row>
    <row r="53" spans="1:8" ht="12.75" customHeight="1" x14ac:dyDescent="0.2">
      <c r="A53" s="54"/>
      <c r="B53" s="15" t="s">
        <v>40</v>
      </c>
      <c r="C53" s="150"/>
      <c r="D53" s="151"/>
      <c r="E53" s="150"/>
      <c r="F53" s="152"/>
      <c r="G53" s="189">
        <v>438000</v>
      </c>
      <c r="H53" s="62"/>
    </row>
    <row r="54" spans="1:8" ht="12.75" customHeight="1" x14ac:dyDescent="0.2">
      <c r="A54" s="54"/>
      <c r="B54" s="161" t="s">
        <v>41</v>
      </c>
      <c r="C54" s="12" t="s">
        <v>42</v>
      </c>
      <c r="D54" s="13">
        <v>4</v>
      </c>
      <c r="E54" s="12" t="s">
        <v>103</v>
      </c>
      <c r="F54" s="14">
        <v>7350</v>
      </c>
      <c r="G54" s="186">
        <f t="shared" si="2"/>
        <v>29400</v>
      </c>
      <c r="H54" s="62"/>
    </row>
    <row r="55" spans="1:8" ht="12.75" customHeight="1" thickBot="1" x14ac:dyDescent="0.25">
      <c r="A55" s="54"/>
      <c r="B55" s="161" t="s">
        <v>43</v>
      </c>
      <c r="C55" s="12" t="s">
        <v>38</v>
      </c>
      <c r="D55" s="13">
        <v>0.2</v>
      </c>
      <c r="E55" s="12" t="s">
        <v>103</v>
      </c>
      <c r="F55" s="14">
        <v>212000</v>
      </c>
      <c r="G55" s="186">
        <f t="shared" si="2"/>
        <v>42400</v>
      </c>
      <c r="H55" s="62"/>
    </row>
    <row r="56" spans="1:8" ht="12.75" customHeight="1" thickBot="1" x14ac:dyDescent="0.25">
      <c r="A56" s="54"/>
      <c r="B56" s="146" t="s">
        <v>44</v>
      </c>
      <c r="C56" s="147"/>
      <c r="D56" s="148"/>
      <c r="E56" s="147"/>
      <c r="F56" s="149"/>
      <c r="G56" s="187">
        <f>SUM(G54:G55)</f>
        <v>71800</v>
      </c>
      <c r="H56" s="62"/>
    </row>
    <row r="57" spans="1:8" ht="12.75" customHeight="1" thickBot="1" x14ac:dyDescent="0.25">
      <c r="A57" s="54"/>
      <c r="B57" s="162" t="s">
        <v>45</v>
      </c>
      <c r="C57" s="17" t="s">
        <v>42</v>
      </c>
      <c r="D57" s="18">
        <v>4</v>
      </c>
      <c r="E57" s="17" t="s">
        <v>104</v>
      </c>
      <c r="F57" s="19">
        <v>6204</v>
      </c>
      <c r="G57" s="188">
        <f t="shared" si="2"/>
        <v>24816</v>
      </c>
      <c r="H57" s="62"/>
    </row>
    <row r="58" spans="1:8" ht="13.5" customHeight="1" thickBot="1" x14ac:dyDescent="0.25">
      <c r="A58" s="51"/>
      <c r="B58" s="43" t="s">
        <v>46</v>
      </c>
      <c r="C58" s="44"/>
      <c r="D58" s="44"/>
      <c r="E58" s="44"/>
      <c r="F58" s="45"/>
      <c r="G58" s="190">
        <f>SUM(G57)</f>
        <v>24816</v>
      </c>
      <c r="H58" s="62"/>
    </row>
    <row r="59" spans="1:8" ht="12" customHeight="1" x14ac:dyDescent="0.2">
      <c r="A59" s="46"/>
      <c r="B59" s="79"/>
      <c r="C59" s="80"/>
      <c r="D59" s="80"/>
      <c r="E59" s="87"/>
      <c r="F59" s="81"/>
      <c r="G59" s="183"/>
      <c r="H59" s="62"/>
    </row>
    <row r="60" spans="1:8" ht="12" customHeight="1" x14ac:dyDescent="0.2">
      <c r="A60" s="51"/>
      <c r="B60" s="68" t="s">
        <v>47</v>
      </c>
      <c r="C60" s="82"/>
      <c r="D60" s="83"/>
      <c r="E60" s="83"/>
      <c r="F60" s="84"/>
      <c r="G60" s="178"/>
      <c r="H60" s="62"/>
    </row>
    <row r="61" spans="1:8" ht="24" customHeight="1" x14ac:dyDescent="0.2">
      <c r="A61" s="51"/>
      <c r="B61" s="88" t="s">
        <v>48</v>
      </c>
      <c r="C61" s="89" t="s">
        <v>32</v>
      </c>
      <c r="D61" s="89" t="s">
        <v>33</v>
      </c>
      <c r="E61" s="88" t="s">
        <v>19</v>
      </c>
      <c r="F61" s="89" t="s">
        <v>20</v>
      </c>
      <c r="G61" s="191" t="s">
        <v>21</v>
      </c>
      <c r="H61" s="62"/>
    </row>
    <row r="62" spans="1:8" ht="12.75" customHeight="1" x14ac:dyDescent="0.2">
      <c r="A62" s="53"/>
      <c r="B62" s="157" t="s">
        <v>113</v>
      </c>
      <c r="C62" s="33" t="s">
        <v>95</v>
      </c>
      <c r="D62" s="158">
        <v>4</v>
      </c>
      <c r="E62" s="159" t="s">
        <v>94</v>
      </c>
      <c r="F62" s="160">
        <v>270000</v>
      </c>
      <c r="G62" s="192">
        <f>(D62*F62)</f>
        <v>1080000</v>
      </c>
      <c r="H62" s="62"/>
    </row>
    <row r="63" spans="1:8" ht="13.5" customHeight="1" thickBot="1" x14ac:dyDescent="0.25">
      <c r="A63" s="51"/>
      <c r="B63" s="26" t="s">
        <v>49</v>
      </c>
      <c r="C63" s="155"/>
      <c r="D63" s="155"/>
      <c r="E63" s="155"/>
      <c r="F63" s="156"/>
      <c r="G63" s="193">
        <f>SUM(G62)</f>
        <v>1080000</v>
      </c>
      <c r="H63" s="62"/>
    </row>
    <row r="64" spans="1:8" ht="12" customHeight="1" x14ac:dyDescent="0.2">
      <c r="A64" s="46"/>
      <c r="B64" s="90"/>
      <c r="C64" s="90"/>
      <c r="D64" s="90"/>
      <c r="E64" s="90"/>
      <c r="F64" s="91"/>
      <c r="G64" s="194"/>
      <c r="H64" s="62"/>
    </row>
    <row r="65" spans="1:8" ht="12" customHeight="1" x14ac:dyDescent="0.2">
      <c r="A65" s="53"/>
      <c r="B65" s="92" t="s">
        <v>50</v>
      </c>
      <c r="C65" s="93"/>
      <c r="D65" s="93"/>
      <c r="E65" s="93"/>
      <c r="F65" s="93"/>
      <c r="G65" s="195">
        <f>G29+G34+G42+G48+G53+G56+G58+G63</f>
        <v>3446136</v>
      </c>
      <c r="H65" s="199"/>
    </row>
    <row r="66" spans="1:8" ht="12" customHeight="1" x14ac:dyDescent="0.2">
      <c r="A66" s="53"/>
      <c r="B66" s="94" t="s">
        <v>51</v>
      </c>
      <c r="C66" s="95"/>
      <c r="D66" s="95"/>
      <c r="E66" s="95"/>
      <c r="F66" s="95"/>
      <c r="G66" s="196">
        <f>G65*0.05</f>
        <v>172306.80000000002</v>
      </c>
      <c r="H66" s="62"/>
    </row>
    <row r="67" spans="1:8" ht="12" customHeight="1" x14ac:dyDescent="0.2">
      <c r="A67" s="53"/>
      <c r="B67" s="96" t="s">
        <v>52</v>
      </c>
      <c r="C67" s="97"/>
      <c r="D67" s="97"/>
      <c r="E67" s="97"/>
      <c r="F67" s="97"/>
      <c r="G67" s="197">
        <f>G66+G65</f>
        <v>3618442.8</v>
      </c>
      <c r="H67" s="62"/>
    </row>
    <row r="68" spans="1:8" ht="12" customHeight="1" x14ac:dyDescent="0.2">
      <c r="A68" s="53"/>
      <c r="B68" s="94" t="s">
        <v>53</v>
      </c>
      <c r="C68" s="95"/>
      <c r="D68" s="95"/>
      <c r="E68" s="95"/>
      <c r="F68" s="95"/>
      <c r="G68" s="196">
        <f>G12</f>
        <v>9600000</v>
      </c>
      <c r="H68" s="62"/>
    </row>
    <row r="69" spans="1:8" ht="12" customHeight="1" x14ac:dyDescent="0.2">
      <c r="A69" s="53"/>
      <c r="B69" s="153" t="s">
        <v>54</v>
      </c>
      <c r="C69" s="154"/>
      <c r="D69" s="154"/>
      <c r="E69" s="154"/>
      <c r="F69" s="154"/>
      <c r="G69" s="198">
        <f>G68-G67</f>
        <v>5981557.2000000002</v>
      </c>
      <c r="H69" s="62"/>
    </row>
    <row r="70" spans="1:8" ht="12" customHeight="1" x14ac:dyDescent="0.2">
      <c r="A70" s="53"/>
      <c r="B70" s="98" t="s">
        <v>114</v>
      </c>
      <c r="C70" s="99"/>
      <c r="D70" s="99"/>
      <c r="E70" s="99"/>
      <c r="F70" s="99"/>
      <c r="G70" s="100"/>
    </row>
    <row r="71" spans="1:8" ht="12.75" customHeight="1" thickBot="1" x14ac:dyDescent="0.25">
      <c r="A71" s="53"/>
      <c r="B71" s="101"/>
      <c r="C71" s="99"/>
      <c r="D71" s="99"/>
      <c r="E71" s="99"/>
      <c r="F71" s="99"/>
      <c r="G71" s="100"/>
    </row>
    <row r="72" spans="1:8" ht="12" customHeight="1" x14ac:dyDescent="0.2">
      <c r="A72" s="53"/>
      <c r="B72" s="102" t="s">
        <v>115</v>
      </c>
      <c r="C72" s="103"/>
      <c r="D72" s="103"/>
      <c r="E72" s="103"/>
      <c r="F72" s="104"/>
      <c r="G72" s="100"/>
    </row>
    <row r="73" spans="1:8" ht="12" customHeight="1" x14ac:dyDescent="0.2">
      <c r="A73" s="53"/>
      <c r="B73" s="105" t="s">
        <v>55</v>
      </c>
      <c r="C73" s="106"/>
      <c r="D73" s="106"/>
      <c r="E73" s="106"/>
      <c r="F73" s="107"/>
      <c r="G73" s="100"/>
    </row>
    <row r="74" spans="1:8" ht="12" customHeight="1" x14ac:dyDescent="0.2">
      <c r="A74" s="53"/>
      <c r="B74" s="105" t="s">
        <v>56</v>
      </c>
      <c r="C74" s="106" t="s">
        <v>76</v>
      </c>
      <c r="D74" s="106"/>
      <c r="E74" s="106"/>
      <c r="F74" s="107"/>
      <c r="G74" s="100"/>
    </row>
    <row r="75" spans="1:8" ht="12" customHeight="1" x14ac:dyDescent="0.2">
      <c r="A75" s="53"/>
      <c r="B75" s="105" t="s">
        <v>57</v>
      </c>
      <c r="C75" s="106" t="s">
        <v>77</v>
      </c>
      <c r="D75" s="106"/>
      <c r="E75" s="106"/>
      <c r="F75" s="107"/>
      <c r="G75" s="100"/>
    </row>
    <row r="76" spans="1:8" ht="12" customHeight="1" x14ac:dyDescent="0.2">
      <c r="A76" s="53"/>
      <c r="B76" s="105" t="s">
        <v>58</v>
      </c>
      <c r="C76" s="106"/>
      <c r="D76" s="106"/>
      <c r="E76" s="106"/>
      <c r="F76" s="107"/>
      <c r="G76" s="100"/>
    </row>
    <row r="77" spans="1:8" ht="12" customHeight="1" x14ac:dyDescent="0.2">
      <c r="A77" s="53"/>
      <c r="B77" s="105" t="s">
        <v>59</v>
      </c>
      <c r="C77" s="106"/>
      <c r="D77" s="106"/>
      <c r="E77" s="106"/>
      <c r="F77" s="107"/>
      <c r="G77" s="100"/>
    </row>
    <row r="78" spans="1:8" ht="12.75" customHeight="1" thickBot="1" x14ac:dyDescent="0.25">
      <c r="A78" s="53"/>
      <c r="B78" s="108" t="s">
        <v>60</v>
      </c>
      <c r="C78" s="109"/>
      <c r="D78" s="109"/>
      <c r="E78" s="109"/>
      <c r="F78" s="110"/>
      <c r="G78" s="100"/>
    </row>
    <row r="79" spans="1:8" ht="12.75" customHeight="1" x14ac:dyDescent="0.2">
      <c r="A79" s="53"/>
      <c r="B79" s="101"/>
      <c r="C79" s="106"/>
      <c r="D79" s="106"/>
      <c r="E79" s="106"/>
      <c r="F79" s="106"/>
      <c r="G79" s="100"/>
    </row>
    <row r="80" spans="1:8" ht="15" customHeight="1" thickBot="1" x14ac:dyDescent="0.25">
      <c r="A80" s="53"/>
      <c r="B80" s="202" t="s">
        <v>61</v>
      </c>
      <c r="C80" s="203"/>
      <c r="D80" s="111"/>
      <c r="E80" s="112"/>
      <c r="F80" s="112"/>
      <c r="G80" s="100"/>
    </row>
    <row r="81" spans="1:7" ht="12" customHeight="1" x14ac:dyDescent="0.2">
      <c r="A81" s="53"/>
      <c r="B81" s="113" t="s">
        <v>48</v>
      </c>
      <c r="C81" s="114" t="s">
        <v>62</v>
      </c>
      <c r="D81" s="115" t="s">
        <v>63</v>
      </c>
      <c r="E81" s="112"/>
      <c r="F81" s="112"/>
      <c r="G81" s="100"/>
    </row>
    <row r="82" spans="1:7" ht="12" customHeight="1" x14ac:dyDescent="0.2">
      <c r="A82" s="53"/>
      <c r="B82" s="116" t="s">
        <v>64</v>
      </c>
      <c r="C82" s="117">
        <f>G29</f>
        <v>924000</v>
      </c>
      <c r="D82" s="118">
        <f>(C82/C88)</f>
        <v>0.25535846524919503</v>
      </c>
      <c r="E82" s="112"/>
      <c r="F82" s="112"/>
      <c r="G82" s="100"/>
    </row>
    <row r="83" spans="1:7" ht="12" customHeight="1" x14ac:dyDescent="0.2">
      <c r="A83" s="53"/>
      <c r="B83" s="116" t="s">
        <v>65</v>
      </c>
      <c r="C83" s="119">
        <f>G34</f>
        <v>0</v>
      </c>
      <c r="D83" s="118">
        <v>0</v>
      </c>
      <c r="E83" s="112"/>
      <c r="F83" s="112"/>
      <c r="G83" s="100"/>
    </row>
    <row r="84" spans="1:7" ht="12" customHeight="1" x14ac:dyDescent="0.2">
      <c r="A84" s="53"/>
      <c r="B84" s="116" t="s">
        <v>66</v>
      </c>
      <c r="C84" s="117">
        <f>G42</f>
        <v>295020</v>
      </c>
      <c r="D84" s="118">
        <f>(C84/C88)</f>
        <v>8.1532309975992992E-2</v>
      </c>
      <c r="E84" s="112"/>
      <c r="F84" s="112"/>
      <c r="G84" s="100"/>
    </row>
    <row r="85" spans="1:7" ht="12" customHeight="1" x14ac:dyDescent="0.2">
      <c r="A85" s="53"/>
      <c r="B85" s="116" t="s">
        <v>31</v>
      </c>
      <c r="C85" s="117">
        <f>G48+G53+G56+G58</f>
        <v>1147116</v>
      </c>
      <c r="D85" s="118">
        <f>(C85/C88)</f>
        <v>0.31701924374761431</v>
      </c>
      <c r="E85" s="112"/>
      <c r="F85" s="112"/>
      <c r="G85" s="100"/>
    </row>
    <row r="86" spans="1:7" ht="12" customHeight="1" x14ac:dyDescent="0.2">
      <c r="A86" s="53"/>
      <c r="B86" s="116" t="s">
        <v>67</v>
      </c>
      <c r="C86" s="120">
        <f>G63</f>
        <v>1080000</v>
      </c>
      <c r="D86" s="118">
        <f>(C86/C88)</f>
        <v>0.29847093340815006</v>
      </c>
      <c r="E86" s="121"/>
      <c r="F86" s="121"/>
      <c r="G86" s="100"/>
    </row>
    <row r="87" spans="1:7" ht="12" customHeight="1" x14ac:dyDescent="0.2">
      <c r="A87" s="53"/>
      <c r="B87" s="116" t="s">
        <v>68</v>
      </c>
      <c r="C87" s="120">
        <f>G66</f>
        <v>172306.80000000002</v>
      </c>
      <c r="D87" s="118">
        <f>(C87/C88)</f>
        <v>4.7619047619047623E-2</v>
      </c>
      <c r="E87" s="121"/>
      <c r="F87" s="121"/>
      <c r="G87" s="100"/>
    </row>
    <row r="88" spans="1:7" ht="12.75" customHeight="1" thickBot="1" x14ac:dyDescent="0.25">
      <c r="A88" s="53"/>
      <c r="B88" s="122" t="s">
        <v>69</v>
      </c>
      <c r="C88" s="123">
        <f>SUM(C82:C87)</f>
        <v>3618442.8</v>
      </c>
      <c r="D88" s="124">
        <f>SUM(D82:D87)</f>
        <v>1</v>
      </c>
      <c r="E88" s="121"/>
      <c r="F88" s="121"/>
      <c r="G88" s="100"/>
    </row>
    <row r="89" spans="1:7" ht="12" customHeight="1" x14ac:dyDescent="0.2">
      <c r="A89" s="53"/>
      <c r="B89" s="101"/>
      <c r="C89" s="99"/>
      <c r="D89" s="99"/>
      <c r="E89" s="99"/>
      <c r="F89" s="99"/>
      <c r="G89" s="100"/>
    </row>
    <row r="90" spans="1:7" ht="12.75" customHeight="1" x14ac:dyDescent="0.2">
      <c r="A90" s="53"/>
      <c r="B90" s="125"/>
      <c r="C90" s="99"/>
      <c r="D90" s="99"/>
      <c r="E90" s="99"/>
      <c r="F90" s="99"/>
      <c r="G90" s="100"/>
    </row>
    <row r="91" spans="1:7" ht="12" customHeight="1" thickBot="1" x14ac:dyDescent="0.25">
      <c r="A91" s="126"/>
      <c r="B91" s="127"/>
      <c r="C91" s="128" t="s">
        <v>109</v>
      </c>
      <c r="D91" s="129" t="s">
        <v>97</v>
      </c>
      <c r="E91" s="130"/>
      <c r="F91" s="131"/>
      <c r="G91" s="100"/>
    </row>
    <row r="92" spans="1:7" ht="12" customHeight="1" thickBot="1" x14ac:dyDescent="0.25">
      <c r="A92" s="53"/>
      <c r="C92" s="132" t="s">
        <v>110</v>
      </c>
      <c r="D92" s="133" t="s">
        <v>111</v>
      </c>
      <c r="E92" s="134" t="s">
        <v>112</v>
      </c>
      <c r="F92" s="135"/>
      <c r="G92" s="136"/>
    </row>
    <row r="93" spans="1:7" ht="12" customHeight="1" x14ac:dyDescent="0.2">
      <c r="A93" s="53"/>
      <c r="B93" s="137" t="s">
        <v>96</v>
      </c>
      <c r="C93" s="138">
        <v>800</v>
      </c>
      <c r="D93" s="139">
        <v>1200</v>
      </c>
      <c r="E93" s="140">
        <v>1600</v>
      </c>
      <c r="F93" s="135"/>
      <c r="G93" s="136"/>
    </row>
    <row r="94" spans="1:7" ht="12.75" customHeight="1" thickBot="1" x14ac:dyDescent="0.25">
      <c r="A94" s="53"/>
      <c r="B94" s="122" t="s">
        <v>98</v>
      </c>
      <c r="C94" s="141">
        <f>C88/C93</f>
        <v>4523.0535</v>
      </c>
      <c r="D94" s="141">
        <f>C88/D93</f>
        <v>3015.3689999999997</v>
      </c>
      <c r="E94" s="142">
        <f>C88/E93</f>
        <v>2261.52675</v>
      </c>
      <c r="F94" s="135"/>
      <c r="G94" s="136"/>
    </row>
    <row r="95" spans="1:7" ht="15.6" customHeight="1" x14ac:dyDescent="0.2">
      <c r="A95" s="53"/>
      <c r="B95" s="98" t="s">
        <v>70</v>
      </c>
      <c r="C95" s="106"/>
      <c r="D95" s="106"/>
      <c r="E95" s="106"/>
      <c r="F95" s="106"/>
      <c r="G95" s="106"/>
    </row>
  </sheetData>
  <mergeCells count="9">
    <mergeCell ref="B80:C80"/>
    <mergeCell ref="E13:F13"/>
    <mergeCell ref="E11:F11"/>
    <mergeCell ref="E10:F10"/>
    <mergeCell ref="E9:F9"/>
    <mergeCell ref="E14:F14"/>
    <mergeCell ref="E15:F15"/>
    <mergeCell ref="B17:G17"/>
    <mergeCell ref="B16:G16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55B071-30B1-4E2D-959D-D0C37657B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9AD540-49F9-4744-8E94-4B5B0AD196B8}">
  <ds:schemaRefs>
    <ds:schemaRef ds:uri="http://schemas.microsoft.com/sharepoint/v3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1030f0af-99cb-42f1-88fc-acec73331192"/>
    <ds:schemaRef ds:uri="c5dbce2d-49dc-4afe-a5b0-d7fb7a90116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30B1C14-8203-4C68-9284-AF5ED045C5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2023-03-31T18:48:36Z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