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CILANT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G45" i="1" s="1"/>
  <c r="F44" i="1"/>
  <c r="G44" i="1" s="1"/>
  <c r="F43" i="1"/>
  <c r="G43" i="1" s="1"/>
  <c r="F41" i="1"/>
  <c r="G41" i="1" s="1"/>
  <c r="F36" i="1"/>
  <c r="G36" i="1" s="1"/>
  <c r="G26" i="1"/>
  <c r="G25" i="1"/>
  <c r="G24" i="1"/>
  <c r="G23" i="1"/>
  <c r="G22" i="1"/>
  <c r="G21" i="1"/>
  <c r="G46" i="1" l="1"/>
  <c r="C73" i="1" s="1"/>
  <c r="G37" i="1"/>
  <c r="G27" i="1"/>
  <c r="C70" i="1" s="1"/>
  <c r="E9" i="1"/>
  <c r="G12" i="1"/>
  <c r="G32" i="1"/>
  <c r="C71" i="1" s="1"/>
  <c r="C72" i="1"/>
  <c r="D80" i="1"/>
  <c r="G56" i="1" l="1"/>
  <c r="C50" i="1"/>
  <c r="F50" i="1" s="1"/>
  <c r="G50" i="1" s="1"/>
  <c r="G51" i="1" s="1"/>
  <c r="C74" i="1" l="1"/>
  <c r="G53" i="1"/>
  <c r="G54" i="1" s="1"/>
  <c r="C75" i="1" l="1"/>
  <c r="C76" i="1" s="1"/>
  <c r="G55" i="1"/>
  <c r="G57" i="1" s="1"/>
  <c r="D70" i="1"/>
  <c r="D81" i="1"/>
  <c r="C81" i="1"/>
  <c r="D74" i="1"/>
  <c r="D73" i="1"/>
  <c r="E81" i="1"/>
  <c r="D72" i="1"/>
  <c r="D75" i="1"/>
  <c r="D76" i="1" l="1"/>
</calcChain>
</file>

<file path=xl/sharedStrings.xml><?xml version="1.0" encoding="utf-8"?>
<sst xmlns="http://schemas.openxmlformats.org/spreadsheetml/2006/main" count="128" uniqueCount="94">
  <si>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</si>
  <si>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</si>
  <si>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</si>
  <si>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</si>
  <si>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</si>
  <si>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</si>
  <si>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</si>
  <si>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</si>
  <si>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</si>
  <si>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</si>
  <si>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</si>
  <si>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</si>
  <si>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</si>
  <si>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</si>
  <si>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</si>
  <si>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</si>
  <si>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</si>
  <si>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</si>
  <si>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</si>
  <si>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</si>
  <si>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</si>
  <si>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</si>
  <si>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</si>
  <si>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</si>
  <si>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</si>
  <si>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</si>
  <si>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</si>
  <si>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</si>
  <si>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</si>
  <si>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</si>
  <si>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</si>
  <si>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</si>
  <si>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</si>
  <si>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</si>
  <si>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</si>
  <si>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</si>
  <si>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</si>
  <si>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</si>
  <si>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</si>
  <si>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</si>
  <si>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</si>
  <si>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</si>
  <si>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</si>
  <si>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</si>
  <si>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</si>
  <si>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</si>
  <si>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</si>
  <si>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</si>
  <si>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</si>
  <si>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</si>
  <si>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</si>
  <si>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</si>
  <si>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</si>
  <si>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</si>
  <si>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</si>
  <si>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</si>
  <si>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</si>
  <si>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</si>
  <si>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</si>
  <si>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</si>
  <si>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ESCENARIOS COSTO UNITARIO  ($/kg)</t>
  </si>
  <si>
    <t>Costo unitario ($/kg) (*)</t>
  </si>
  <si>
    <t>Abril</t>
  </si>
  <si>
    <t>MEDIO</t>
  </si>
  <si>
    <t>COYHAIQUE</t>
  </si>
  <si>
    <t>NO HAY</t>
  </si>
  <si>
    <t>UREA</t>
  </si>
  <si>
    <t>SUPERFOSFATO TRIPLE</t>
  </si>
  <si>
    <t>CILANTRO</t>
  </si>
  <si>
    <t>CORRIENTE</t>
  </si>
  <si>
    <t xml:space="preserve">DE AYSEN </t>
  </si>
  <si>
    <t>Oct- Mar</t>
  </si>
  <si>
    <t>MERCADO LOCAL</t>
  </si>
  <si>
    <t>Oct-Mar</t>
  </si>
  <si>
    <t>SIEMBRA</t>
  </si>
  <si>
    <t>Sep- Dic</t>
  </si>
  <si>
    <t>REPOSICION INVERNADERO</t>
  </si>
  <si>
    <t>PREPARACION PLATABANDA</t>
  </si>
  <si>
    <t>Septiembre</t>
  </si>
  <si>
    <t>FERTILIZACION</t>
  </si>
  <si>
    <t>CONTROL DE MALEZAS</t>
  </si>
  <si>
    <t>Noviembre</t>
  </si>
  <si>
    <t>COSECHA</t>
  </si>
  <si>
    <t>Diciembre</t>
  </si>
  <si>
    <t>PREPARACION SUELO</t>
  </si>
  <si>
    <t>JM</t>
  </si>
  <si>
    <t>Agosto</t>
  </si>
  <si>
    <t>SEMILLA</t>
  </si>
  <si>
    <t>gr</t>
  </si>
  <si>
    <t>Saco 25 kg</t>
  </si>
  <si>
    <t>MURIATO DE POTASIO</t>
  </si>
  <si>
    <t>COSTOS DIRECTOS DE PRODUCCIÓN POR 100 m2 m(INCLUYE IVA)</t>
  </si>
  <si>
    <t>COMERCIALIZACION</t>
  </si>
  <si>
    <t>Octubre-Marzo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</si>
</sst>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8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7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1" fillId="8" borderId="2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5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1" fillId="8" borderId="38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0" fontId="13" fillId="2" borderId="46" xfId="0" applyFont="1" applyFill="1" applyBorder="1" applyAlignment="1"/>
    <xf numFmtId="49" fontId="13" fillId="2" borderId="47" xfId="0" applyNumberFormat="1" applyFont="1" applyFill="1" applyBorder="1" applyAlignment="1">
      <alignment vertical="center"/>
    </xf>
    <xf numFmtId="0" fontId="13" fillId="2" borderId="48" xfId="0" applyFont="1" applyFill="1" applyBorder="1" applyAlignment="1"/>
    <xf numFmtId="49" fontId="13" fillId="2" borderId="49" xfId="0" applyNumberFormat="1" applyFont="1" applyFill="1" applyBorder="1" applyAlignment="1">
      <alignment vertical="center"/>
    </xf>
    <xf numFmtId="0" fontId="13" fillId="2" borderId="50" xfId="0" applyFont="1" applyFill="1" applyBorder="1" applyAlignment="1"/>
    <xf numFmtId="0" fontId="13" fillId="2" borderId="51" xfId="0" applyFont="1" applyFill="1" applyBorder="1" applyAlignment="1"/>
    <xf numFmtId="0" fontId="11" fillId="7" borderId="22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49" fontId="16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165" fontId="11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6" fillId="3" borderId="31" xfId="0" applyNumberFormat="1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3" fontId="6" fillId="3" borderId="33" xfId="0" applyNumberFormat="1" applyFont="1" applyFill="1" applyBorder="1" applyAlignment="1">
      <alignment vertical="center"/>
    </xf>
    <xf numFmtId="3" fontId="11" fillId="8" borderId="54" xfId="0" applyNumberFormat="1" applyFont="1" applyFill="1" applyBorder="1" applyAlignment="1">
      <alignment vertical="center"/>
    </xf>
    <xf numFmtId="0" fontId="18" fillId="0" borderId="64" xfId="0" applyFont="1" applyFill="1" applyBorder="1" applyAlignment="1">
      <alignment horizontal="right" vertical="center"/>
    </xf>
    <xf numFmtId="166" fontId="18" fillId="0" borderId="64" xfId="1" applyNumberFormat="1" applyFont="1" applyBorder="1" applyAlignment="1">
      <alignment horizontal="right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19" fillId="10" borderId="64" xfId="0" applyFont="1" applyFill="1" applyBorder="1" applyAlignment="1">
      <alignment horizontal="right" vertical="center"/>
    </xf>
    <xf numFmtId="0" fontId="4" fillId="2" borderId="7" xfId="0" applyFont="1" applyFill="1" applyBorder="1" applyAlignment="1"/>
    <xf numFmtId="0" fontId="19" fillId="0" borderId="64" xfId="0" applyFont="1" applyBorder="1" applyAlignment="1">
      <alignment horizontal="right" vertical="center" wrapText="1"/>
    </xf>
    <xf numFmtId="0" fontId="19" fillId="0" borderId="64" xfId="0" applyFont="1" applyBorder="1" applyAlignment="1">
      <alignment horizontal="right" vertical="center"/>
    </xf>
    <xf numFmtId="166" fontId="19" fillId="0" borderId="64" xfId="1" applyNumberFormat="1" applyFont="1" applyBorder="1" applyAlignment="1">
      <alignment horizontal="right" vertical="center" wrapText="1"/>
    </xf>
    <xf numFmtId="0" fontId="19" fillId="0" borderId="64" xfId="0" applyFont="1" applyFill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17" fontId="4" fillId="0" borderId="64" xfId="0" applyNumberFormat="1" applyFont="1" applyBorder="1" applyAlignment="1">
      <alignment horizontal="right" vertical="center" wrapText="1"/>
    </xf>
    <xf numFmtId="17" fontId="4" fillId="0" borderId="64" xfId="0" applyNumberFormat="1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 wrapText="1"/>
    </xf>
    <xf numFmtId="0" fontId="4" fillId="10" borderId="64" xfId="0" applyFont="1" applyFill="1" applyBorder="1" applyAlignment="1">
      <alignment vertical="center" wrapText="1"/>
    </xf>
    <xf numFmtId="0" fontId="4" fillId="10" borderId="64" xfId="0" applyFont="1" applyFill="1" applyBorder="1" applyAlignment="1">
      <alignment horizontal="center" vertical="center" wrapText="1"/>
    </xf>
    <xf numFmtId="0" fontId="4" fillId="10" borderId="64" xfId="0" applyFont="1" applyFill="1" applyBorder="1" applyAlignment="1">
      <alignment vertical="center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left" vertical="center"/>
    </xf>
    <xf numFmtId="166" fontId="4" fillId="10" borderId="64" xfId="0" applyNumberFormat="1" applyFont="1" applyFill="1" applyBorder="1" applyAlignment="1">
      <alignment vertical="center"/>
    </xf>
    <xf numFmtId="9" fontId="4" fillId="10" borderId="64" xfId="0" applyNumberFormat="1" applyFont="1" applyFill="1" applyBorder="1" applyAlignment="1">
      <alignment vertical="center"/>
    </xf>
    <xf numFmtId="49" fontId="16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49" fontId="4" fillId="2" borderId="66" xfId="0" applyNumberFormat="1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J23" sqref="J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0" t="s">
        <v>68</v>
      </c>
      <c r="D9" s="7"/>
      <c r="E9" s="161" t="e">
        <f>#REF!</f>
        <v>#REF!</v>
      </c>
      <c r="F9" s="162"/>
      <c r="G9" s="131">
        <v>3000</v>
      </c>
    </row>
    <row r="10" spans="1:7" ht="38.25" customHeight="1" x14ac:dyDescent="0.25">
      <c r="A10" s="5"/>
      <c r="B10" s="8" t="s">
        <v>1</v>
      </c>
      <c r="C10" s="134" t="s">
        <v>69</v>
      </c>
      <c r="D10" s="135"/>
      <c r="E10" s="159" t="s">
        <v>2</v>
      </c>
      <c r="F10" s="160"/>
      <c r="G10" s="136" t="s">
        <v>71</v>
      </c>
    </row>
    <row r="11" spans="1:7" ht="18" customHeight="1" x14ac:dyDescent="0.25">
      <c r="A11" s="5"/>
      <c r="B11" s="8" t="s">
        <v>3</v>
      </c>
      <c r="C11" s="137" t="s">
        <v>63</v>
      </c>
      <c r="D11" s="135"/>
      <c r="E11" s="157" t="s">
        <v>57</v>
      </c>
      <c r="F11" s="158"/>
      <c r="G11" s="138">
        <v>1500</v>
      </c>
    </row>
    <row r="12" spans="1:7" ht="11.25" customHeight="1" x14ac:dyDescent="0.25">
      <c r="A12" s="5"/>
      <c r="B12" s="8" t="s">
        <v>4</v>
      </c>
      <c r="C12" s="137" t="s">
        <v>70</v>
      </c>
      <c r="D12" s="135"/>
      <c r="E12" s="132" t="s">
        <v>5</v>
      </c>
      <c r="F12" s="133"/>
      <c r="G12" s="138">
        <f>G9*G11</f>
        <v>4500000</v>
      </c>
    </row>
    <row r="13" spans="1:7" ht="15" x14ac:dyDescent="0.25">
      <c r="A13" s="5"/>
      <c r="B13" s="8" t="s">
        <v>6</v>
      </c>
      <c r="C13" s="139" t="s">
        <v>64</v>
      </c>
      <c r="D13" s="135"/>
      <c r="E13" s="157" t="s">
        <v>7</v>
      </c>
      <c r="F13" s="158"/>
      <c r="G13" s="136" t="s">
        <v>72</v>
      </c>
    </row>
    <row r="14" spans="1:7" ht="13.5" customHeight="1" x14ac:dyDescent="0.25">
      <c r="A14" s="5"/>
      <c r="B14" s="8" t="s">
        <v>8</v>
      </c>
      <c r="C14" s="140" t="s">
        <v>64</v>
      </c>
      <c r="D14" s="135"/>
      <c r="E14" s="157" t="s">
        <v>9</v>
      </c>
      <c r="F14" s="158"/>
      <c r="G14" s="141" t="s">
        <v>73</v>
      </c>
    </row>
    <row r="15" spans="1:7" ht="25.5" customHeight="1" x14ac:dyDescent="0.25">
      <c r="A15" s="5"/>
      <c r="B15" s="8" t="s">
        <v>10</v>
      </c>
      <c r="C15" s="142">
        <v>44713</v>
      </c>
      <c r="D15" s="135"/>
      <c r="E15" s="163" t="s">
        <v>11</v>
      </c>
      <c r="F15" s="164"/>
      <c r="G15" s="143" t="s">
        <v>65</v>
      </c>
    </row>
    <row r="16" spans="1:7" ht="12" customHeight="1" x14ac:dyDescent="0.25">
      <c r="A16" s="2"/>
      <c r="B16" s="9"/>
      <c r="C16" s="10"/>
      <c r="D16" s="11"/>
      <c r="E16" s="12"/>
      <c r="F16" s="12"/>
      <c r="G16" s="13"/>
    </row>
    <row r="17" spans="1:7" ht="12" customHeight="1" x14ac:dyDescent="0.25">
      <c r="A17" s="14"/>
      <c r="B17" s="165" t="s">
        <v>91</v>
      </c>
      <c r="C17" s="166"/>
      <c r="D17" s="166"/>
      <c r="E17" s="166"/>
      <c r="F17" s="166"/>
      <c r="G17" s="166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12.75" customHeight="1" x14ac:dyDescent="0.25">
      <c r="A21" s="14"/>
      <c r="B21" s="144" t="s">
        <v>74</v>
      </c>
      <c r="C21" s="145" t="s">
        <v>19</v>
      </c>
      <c r="D21" s="145">
        <v>1</v>
      </c>
      <c r="E21" s="145" t="s">
        <v>75</v>
      </c>
      <c r="F21" s="138">
        <v>22500</v>
      </c>
      <c r="G21" s="138">
        <f>D21*F21</f>
        <v>22500</v>
      </c>
    </row>
    <row r="22" spans="1:7" ht="25.5" customHeight="1" x14ac:dyDescent="0.25">
      <c r="A22" s="14"/>
      <c r="B22" s="146" t="s">
        <v>76</v>
      </c>
      <c r="C22" s="145" t="s">
        <v>19</v>
      </c>
      <c r="D22" s="145">
        <v>5</v>
      </c>
      <c r="E22" s="145" t="s">
        <v>75</v>
      </c>
      <c r="F22" s="138">
        <v>22500</v>
      </c>
      <c r="G22" s="138">
        <f>D22*F22</f>
        <v>112500</v>
      </c>
    </row>
    <row r="23" spans="1:7" ht="12.75" customHeight="1" x14ac:dyDescent="0.25">
      <c r="A23" s="14"/>
      <c r="B23" s="144" t="s">
        <v>77</v>
      </c>
      <c r="C23" s="145" t="s">
        <v>19</v>
      </c>
      <c r="D23" s="145">
        <v>2</v>
      </c>
      <c r="E23" s="145" t="s">
        <v>78</v>
      </c>
      <c r="F23" s="138">
        <v>22500</v>
      </c>
      <c r="G23" s="138">
        <f>D23*F23</f>
        <v>45000</v>
      </c>
    </row>
    <row r="24" spans="1:7" ht="12.75" customHeight="1" x14ac:dyDescent="0.25">
      <c r="A24" s="14"/>
      <c r="B24" s="144" t="s">
        <v>79</v>
      </c>
      <c r="C24" s="145" t="s">
        <v>19</v>
      </c>
      <c r="D24" s="145">
        <v>1</v>
      </c>
      <c r="E24" s="145" t="s">
        <v>78</v>
      </c>
      <c r="F24" s="138">
        <v>22500</v>
      </c>
      <c r="G24" s="138">
        <f t="shared" ref="G24:G26" si="0">D24*F24</f>
        <v>22500</v>
      </c>
    </row>
    <row r="25" spans="1:7" ht="12" customHeight="1" x14ac:dyDescent="0.25">
      <c r="A25" s="2"/>
      <c r="B25" s="144" t="s">
        <v>80</v>
      </c>
      <c r="C25" s="145" t="s">
        <v>19</v>
      </c>
      <c r="D25" s="145">
        <v>2</v>
      </c>
      <c r="E25" s="145" t="s">
        <v>81</v>
      </c>
      <c r="F25" s="138">
        <v>22500</v>
      </c>
      <c r="G25" s="138">
        <f t="shared" si="0"/>
        <v>45000</v>
      </c>
    </row>
    <row r="26" spans="1:7" ht="12" customHeight="1" x14ac:dyDescent="0.25">
      <c r="A26" s="5"/>
      <c r="B26" s="147" t="s">
        <v>82</v>
      </c>
      <c r="C26" s="148" t="s">
        <v>19</v>
      </c>
      <c r="D26" s="148">
        <v>6</v>
      </c>
      <c r="E26" s="148" t="s">
        <v>83</v>
      </c>
      <c r="F26" s="138">
        <v>22500</v>
      </c>
      <c r="G26" s="138">
        <f t="shared" si="0"/>
        <v>135000</v>
      </c>
    </row>
    <row r="27" spans="1:7" ht="24" customHeight="1" x14ac:dyDescent="0.25">
      <c r="A27" s="58"/>
      <c r="B27" s="22" t="s">
        <v>20</v>
      </c>
      <c r="C27" s="23"/>
      <c r="D27" s="23"/>
      <c r="E27" s="23"/>
      <c r="F27" s="24"/>
      <c r="G27" s="25">
        <f>+G21+G22+G23+G24+G25+G26</f>
        <v>382500</v>
      </c>
    </row>
    <row r="28" spans="1:7" ht="12" customHeight="1" x14ac:dyDescent="0.25">
      <c r="A28" s="58"/>
      <c r="B28" s="15"/>
      <c r="C28" s="17"/>
      <c r="D28" s="17"/>
      <c r="E28" s="17"/>
      <c r="F28" s="26"/>
      <c r="G28" s="26"/>
    </row>
    <row r="29" spans="1:7" ht="12" customHeight="1" x14ac:dyDescent="0.25">
      <c r="A29" s="58"/>
      <c r="B29" s="104" t="s">
        <v>21</v>
      </c>
      <c r="C29" s="105"/>
      <c r="D29" s="106"/>
      <c r="E29" s="106"/>
      <c r="F29" s="107"/>
      <c r="G29" s="107"/>
    </row>
    <row r="30" spans="1:7" ht="12" customHeight="1" x14ac:dyDescent="0.25">
      <c r="A30" s="2"/>
      <c r="B30" s="111" t="s">
        <v>13</v>
      </c>
      <c r="C30" s="112" t="s">
        <v>14</v>
      </c>
      <c r="D30" s="112" t="s">
        <v>15</v>
      </c>
      <c r="E30" s="113" t="s">
        <v>16</v>
      </c>
      <c r="F30" s="112" t="s">
        <v>17</v>
      </c>
      <c r="G30" s="114" t="s">
        <v>18</v>
      </c>
    </row>
    <row r="31" spans="1:7" ht="12" customHeight="1" x14ac:dyDescent="0.25">
      <c r="A31" s="5"/>
      <c r="B31" s="115"/>
      <c r="C31" s="31"/>
      <c r="D31" s="31"/>
      <c r="E31" s="31"/>
      <c r="F31" s="103"/>
      <c r="G31" s="116"/>
    </row>
    <row r="32" spans="1:7" ht="24" customHeight="1" x14ac:dyDescent="0.25">
      <c r="A32" s="58"/>
      <c r="B32" s="117" t="s">
        <v>22</v>
      </c>
      <c r="C32" s="118"/>
      <c r="D32" s="118"/>
      <c r="E32" s="118"/>
      <c r="F32" s="119"/>
      <c r="G32" s="120">
        <f>SUM(G31)</f>
        <v>0</v>
      </c>
    </row>
    <row r="33" spans="1:7" ht="12.75" customHeight="1" x14ac:dyDescent="0.25">
      <c r="A33" s="58"/>
      <c r="B33" s="108"/>
      <c r="C33" s="109"/>
      <c r="D33" s="109"/>
      <c r="E33" s="109"/>
      <c r="F33" s="110"/>
      <c r="G33" s="110"/>
    </row>
    <row r="34" spans="1:7" ht="12.75" customHeight="1" x14ac:dyDescent="0.25">
      <c r="A34" s="58"/>
      <c r="B34" s="104" t="s">
        <v>23</v>
      </c>
      <c r="C34" s="105"/>
      <c r="D34" s="106"/>
      <c r="E34" s="106"/>
      <c r="F34" s="107"/>
      <c r="G34" s="107"/>
    </row>
    <row r="35" spans="1:7" ht="12.75" customHeight="1" x14ac:dyDescent="0.25">
      <c r="A35" s="14"/>
      <c r="B35" s="121" t="s">
        <v>13</v>
      </c>
      <c r="C35" s="122" t="s">
        <v>14</v>
      </c>
      <c r="D35" s="122" t="s">
        <v>58</v>
      </c>
      <c r="E35" s="122" t="s">
        <v>16</v>
      </c>
      <c r="F35" s="123" t="s">
        <v>17</v>
      </c>
      <c r="G35" s="124" t="s">
        <v>18</v>
      </c>
    </row>
    <row r="36" spans="1:7" ht="12.75" customHeight="1" x14ac:dyDescent="0.25">
      <c r="A36" s="14"/>
      <c r="B36" s="149" t="s">
        <v>84</v>
      </c>
      <c r="C36" s="150" t="s">
        <v>85</v>
      </c>
      <c r="D36" s="150">
        <v>0.25</v>
      </c>
      <c r="E36" s="151" t="s">
        <v>86</v>
      </c>
      <c r="F36" s="138">
        <f>350000*1.19</f>
        <v>416500</v>
      </c>
      <c r="G36" s="138">
        <f t="shared" ref="G36" si="1">+D36*F36</f>
        <v>104125</v>
      </c>
    </row>
    <row r="37" spans="1:7" ht="15" x14ac:dyDescent="0.25">
      <c r="A37" s="14"/>
      <c r="B37" s="125" t="s">
        <v>24</v>
      </c>
      <c r="C37" s="126"/>
      <c r="D37" s="126"/>
      <c r="E37" s="126"/>
      <c r="F37" s="127"/>
      <c r="G37" s="128">
        <f>+G36</f>
        <v>104125</v>
      </c>
    </row>
    <row r="38" spans="1:7" ht="12.75" customHeight="1" x14ac:dyDescent="0.25">
      <c r="A38" s="14"/>
      <c r="B38" s="108"/>
      <c r="C38" s="109"/>
      <c r="D38" s="109"/>
      <c r="E38" s="109"/>
      <c r="F38" s="110"/>
      <c r="G38" s="110"/>
    </row>
    <row r="39" spans="1:7" ht="25.5" customHeight="1" x14ac:dyDescent="0.25">
      <c r="A39" s="14"/>
      <c r="B39" s="27" t="s">
        <v>25</v>
      </c>
      <c r="C39" s="28"/>
      <c r="D39" s="29"/>
      <c r="E39" s="29"/>
      <c r="F39" s="30"/>
      <c r="G39" s="30"/>
    </row>
    <row r="40" spans="1:7" ht="25.5" customHeight="1" x14ac:dyDescent="0.25">
      <c r="A40" s="14"/>
      <c r="B40" s="36" t="s">
        <v>26</v>
      </c>
      <c r="C40" s="36" t="s">
        <v>27</v>
      </c>
      <c r="D40" s="36" t="s">
        <v>28</v>
      </c>
      <c r="E40" s="36" t="s">
        <v>16</v>
      </c>
      <c r="F40" s="36" t="s">
        <v>17</v>
      </c>
      <c r="G40" s="36" t="s">
        <v>18</v>
      </c>
    </row>
    <row r="41" spans="1:7" ht="25.5" customHeight="1" x14ac:dyDescent="0.25">
      <c r="A41" s="14"/>
      <c r="B41" s="152" t="s">
        <v>87</v>
      </c>
      <c r="C41" s="150" t="s">
        <v>88</v>
      </c>
      <c r="D41" s="150">
        <v>100</v>
      </c>
      <c r="E41" s="150" t="s">
        <v>62</v>
      </c>
      <c r="F41" s="138">
        <f>2400*1.12</f>
        <v>2688.0000000000005</v>
      </c>
      <c r="G41" s="138">
        <f>+D41*F41</f>
        <v>268800.00000000006</v>
      </c>
    </row>
    <row r="42" spans="1:7" ht="12.75" customHeight="1" x14ac:dyDescent="0.25">
      <c r="A42" s="14"/>
      <c r="B42" s="152" t="s">
        <v>29</v>
      </c>
      <c r="C42" s="150"/>
      <c r="D42" s="150"/>
      <c r="E42" s="150"/>
      <c r="F42" s="138"/>
      <c r="G42" s="138"/>
    </row>
    <row r="43" spans="1:7" ht="12.75" customHeight="1" x14ac:dyDescent="0.25">
      <c r="A43" s="14"/>
      <c r="B43" s="149" t="s">
        <v>67</v>
      </c>
      <c r="C43" s="150" t="s">
        <v>89</v>
      </c>
      <c r="D43" s="150">
        <v>2</v>
      </c>
      <c r="E43" s="145" t="s">
        <v>78</v>
      </c>
      <c r="F43" s="138">
        <f>27339*1.19</f>
        <v>32533.41</v>
      </c>
      <c r="G43" s="138">
        <f t="shared" ref="G43:G45" si="2">+D43*F43</f>
        <v>65066.82</v>
      </c>
    </row>
    <row r="44" spans="1:7" ht="12.75" customHeight="1" x14ac:dyDescent="0.25">
      <c r="A44" s="14"/>
      <c r="B44" s="149" t="s">
        <v>66</v>
      </c>
      <c r="C44" s="150" t="s">
        <v>89</v>
      </c>
      <c r="D44" s="150">
        <v>2</v>
      </c>
      <c r="E44" s="145" t="s">
        <v>78</v>
      </c>
      <c r="F44" s="138">
        <f>30765*1.19</f>
        <v>36610.35</v>
      </c>
      <c r="G44" s="138">
        <f t="shared" si="2"/>
        <v>73220.7</v>
      </c>
    </row>
    <row r="45" spans="1:7" ht="25.5" customHeight="1" x14ac:dyDescent="0.25">
      <c r="A45" s="14"/>
      <c r="B45" s="149" t="s">
        <v>90</v>
      </c>
      <c r="C45" s="150" t="s">
        <v>89</v>
      </c>
      <c r="D45" s="150">
        <v>1</v>
      </c>
      <c r="E45" s="145" t="s">
        <v>78</v>
      </c>
      <c r="F45" s="138">
        <f>28424*1.19</f>
        <v>33824.559999999998</v>
      </c>
      <c r="G45" s="138">
        <f t="shared" si="2"/>
        <v>33824.559999999998</v>
      </c>
    </row>
    <row r="46" spans="1:7" ht="12.75" customHeight="1" x14ac:dyDescent="0.25">
      <c r="A46" s="14"/>
      <c r="B46" s="37" t="s">
        <v>30</v>
      </c>
      <c r="C46" s="38"/>
      <c r="D46" s="38"/>
      <c r="E46" s="38"/>
      <c r="F46" s="39"/>
      <c r="G46" s="40">
        <f>+G41+G43+G44+G45</f>
        <v>440912.08000000007</v>
      </c>
    </row>
    <row r="47" spans="1:7" ht="15" x14ac:dyDescent="0.25">
      <c r="A47" s="5"/>
      <c r="B47" s="32"/>
      <c r="C47" s="33"/>
      <c r="D47" s="33"/>
      <c r="E47" s="41"/>
      <c r="F47" s="34"/>
      <c r="G47" s="34"/>
    </row>
    <row r="48" spans="1:7" ht="12" customHeight="1" x14ac:dyDescent="0.25">
      <c r="A48" s="2"/>
      <c r="B48" s="27" t="s">
        <v>31</v>
      </c>
      <c r="C48" s="28"/>
      <c r="D48" s="29"/>
      <c r="E48" s="29"/>
      <c r="F48" s="30"/>
      <c r="G48" s="30"/>
    </row>
    <row r="49" spans="1:11" ht="12" customHeight="1" x14ac:dyDescent="0.25">
      <c r="A49" s="5"/>
      <c r="B49" s="35" t="s">
        <v>32</v>
      </c>
      <c r="C49" s="36" t="s">
        <v>27</v>
      </c>
      <c r="D49" s="36" t="s">
        <v>28</v>
      </c>
      <c r="E49" s="35" t="s">
        <v>16</v>
      </c>
      <c r="F49" s="36" t="s">
        <v>17</v>
      </c>
      <c r="G49" s="35" t="s">
        <v>18</v>
      </c>
    </row>
    <row r="50" spans="1:11" ht="12" customHeight="1" x14ac:dyDescent="0.25">
      <c r="A50" s="5"/>
      <c r="B50" s="146" t="s">
        <v>92</v>
      </c>
      <c r="C50" s="153">
        <f>+G12</f>
        <v>4500000</v>
      </c>
      <c r="D50" s="154">
        <v>0.04</v>
      </c>
      <c r="E50" s="146" t="s">
        <v>93</v>
      </c>
      <c r="F50" s="153">
        <f>C50*D50</f>
        <v>180000</v>
      </c>
      <c r="G50" s="146">
        <f>F50</f>
        <v>180000</v>
      </c>
    </row>
    <row r="51" spans="1:11" ht="24" customHeight="1" x14ac:dyDescent="0.25">
      <c r="A51" s="5"/>
      <c r="B51" s="42" t="s">
        <v>33</v>
      </c>
      <c r="C51" s="43"/>
      <c r="D51" s="43"/>
      <c r="E51" s="43"/>
      <c r="F51" s="44"/>
      <c r="G51" s="45">
        <f>SUM(G50)</f>
        <v>180000</v>
      </c>
      <c r="K51" s="102"/>
    </row>
    <row r="52" spans="1:11" ht="12.75" customHeight="1" x14ac:dyDescent="0.25">
      <c r="A52" s="14"/>
      <c r="B52" s="61"/>
      <c r="C52" s="61"/>
      <c r="D52" s="61"/>
      <c r="E52" s="61"/>
      <c r="F52" s="62"/>
      <c r="G52" s="62"/>
      <c r="K52" s="102"/>
    </row>
    <row r="53" spans="1:11" ht="12.75" customHeight="1" x14ac:dyDescent="0.25">
      <c r="A53" s="14"/>
      <c r="B53" s="63" t="s">
        <v>34</v>
      </c>
      <c r="C53" s="64"/>
      <c r="D53" s="64"/>
      <c r="E53" s="64"/>
      <c r="F53" s="64"/>
      <c r="G53" s="65">
        <f>+G51+G46+G37+G32+G27</f>
        <v>1107537.08</v>
      </c>
    </row>
    <row r="54" spans="1:11" ht="12.75" customHeight="1" x14ac:dyDescent="0.25">
      <c r="A54" s="14"/>
      <c r="B54" s="66" t="s">
        <v>35</v>
      </c>
      <c r="C54" s="47"/>
      <c r="D54" s="47"/>
      <c r="E54" s="47"/>
      <c r="F54" s="47"/>
      <c r="G54" s="67">
        <f>G53*0.05</f>
        <v>55376.854000000007</v>
      </c>
    </row>
    <row r="55" spans="1:11" ht="12.75" customHeight="1" x14ac:dyDescent="0.25">
      <c r="A55" s="14"/>
      <c r="B55" s="68" t="s">
        <v>36</v>
      </c>
      <c r="C55" s="46"/>
      <c r="D55" s="46"/>
      <c r="E55" s="46"/>
      <c r="F55" s="46"/>
      <c r="G55" s="69">
        <f>G54+G53</f>
        <v>1162913.9340000001</v>
      </c>
    </row>
    <row r="56" spans="1:11" ht="12.75" customHeight="1" x14ac:dyDescent="0.25">
      <c r="A56" s="14"/>
      <c r="B56" s="66" t="s">
        <v>37</v>
      </c>
      <c r="C56" s="47"/>
      <c r="D56" s="47"/>
      <c r="E56" s="47"/>
      <c r="F56" s="47"/>
      <c r="G56" s="67">
        <f>G12</f>
        <v>4500000</v>
      </c>
    </row>
    <row r="57" spans="1:11" ht="12.75" customHeight="1" x14ac:dyDescent="0.25">
      <c r="A57" s="14"/>
      <c r="B57" s="70" t="s">
        <v>38</v>
      </c>
      <c r="C57" s="71"/>
      <c r="D57" s="71"/>
      <c r="E57" s="71"/>
      <c r="F57" s="71"/>
      <c r="G57" s="72">
        <f>G56-G55</f>
        <v>3337086.0659999996</v>
      </c>
    </row>
    <row r="58" spans="1:11" ht="12.75" customHeight="1" x14ac:dyDescent="0.25">
      <c r="A58" s="14"/>
      <c r="B58" s="59" t="s">
        <v>39</v>
      </c>
      <c r="C58" s="60"/>
      <c r="D58" s="60"/>
      <c r="E58" s="60"/>
      <c r="F58" s="60"/>
      <c r="G58" s="55"/>
    </row>
    <row r="59" spans="1:11" ht="12.75" customHeight="1" thickBot="1" x14ac:dyDescent="0.3">
      <c r="A59" s="14"/>
      <c r="B59" s="73"/>
      <c r="C59" s="60"/>
      <c r="D59" s="60"/>
      <c r="E59" s="60"/>
      <c r="F59" s="60"/>
      <c r="G59" s="55"/>
    </row>
    <row r="60" spans="1:11" ht="12.75" customHeight="1" x14ac:dyDescent="0.25">
      <c r="A60" s="14"/>
      <c r="B60" s="85" t="s">
        <v>40</v>
      </c>
      <c r="C60" s="86"/>
      <c r="D60" s="86"/>
      <c r="E60" s="86"/>
      <c r="F60" s="87"/>
      <c r="G60" s="55"/>
    </row>
    <row r="61" spans="1:11" ht="12.75" customHeight="1" x14ac:dyDescent="0.25">
      <c r="A61" s="14"/>
      <c r="B61" s="88" t="s">
        <v>41</v>
      </c>
      <c r="C61" s="57"/>
      <c r="D61" s="57"/>
      <c r="E61" s="57"/>
      <c r="F61" s="89"/>
      <c r="G61" s="55"/>
    </row>
    <row r="62" spans="1:11" ht="13.5" customHeight="1" x14ac:dyDescent="0.25">
      <c r="A62" s="5"/>
      <c r="B62" s="88" t="s">
        <v>42</v>
      </c>
      <c r="C62" s="57"/>
      <c r="D62" s="57"/>
      <c r="E62" s="57"/>
      <c r="F62" s="89"/>
      <c r="G62" s="55"/>
    </row>
    <row r="63" spans="1:11" ht="12" customHeight="1" x14ac:dyDescent="0.25">
      <c r="A63" s="2"/>
      <c r="B63" s="88" t="s">
        <v>43</v>
      </c>
      <c r="C63" s="57"/>
      <c r="D63" s="57"/>
      <c r="E63" s="57"/>
      <c r="F63" s="89"/>
      <c r="G63" s="55"/>
    </row>
    <row r="64" spans="1:11" ht="12" customHeight="1" x14ac:dyDescent="0.25">
      <c r="A64" s="5"/>
      <c r="B64" s="88" t="s">
        <v>44</v>
      </c>
      <c r="C64" s="57"/>
      <c r="D64" s="57"/>
      <c r="E64" s="57"/>
      <c r="F64" s="89"/>
      <c r="G64" s="55"/>
    </row>
    <row r="65" spans="1:7" ht="24" customHeight="1" x14ac:dyDescent="0.25">
      <c r="A65" s="5"/>
      <c r="B65" s="88" t="s">
        <v>45</v>
      </c>
      <c r="C65" s="57"/>
      <c r="D65" s="57"/>
      <c r="E65" s="57"/>
      <c r="F65" s="89"/>
      <c r="G65" s="55"/>
    </row>
    <row r="66" spans="1:7" ht="12.75" customHeight="1" thickBot="1" x14ac:dyDescent="0.3">
      <c r="A66" s="14"/>
      <c r="B66" s="90" t="s">
        <v>46</v>
      </c>
      <c r="C66" s="91"/>
      <c r="D66" s="91"/>
      <c r="E66" s="91"/>
      <c r="F66" s="92"/>
      <c r="G66" s="55"/>
    </row>
    <row r="67" spans="1:7" ht="13.5" customHeight="1" x14ac:dyDescent="0.25">
      <c r="A67" s="5"/>
      <c r="B67" s="83"/>
      <c r="C67" s="57"/>
      <c r="D67" s="57"/>
      <c r="E67" s="57"/>
      <c r="F67" s="57"/>
      <c r="G67" s="55"/>
    </row>
    <row r="68" spans="1:7" ht="12" customHeight="1" thickBot="1" x14ac:dyDescent="0.3">
      <c r="A68" s="2"/>
      <c r="B68" s="155" t="s">
        <v>47</v>
      </c>
      <c r="C68" s="156"/>
      <c r="D68" s="82"/>
      <c r="E68" s="49"/>
      <c r="F68" s="49"/>
      <c r="G68" s="55"/>
    </row>
    <row r="69" spans="1:7" ht="12" customHeight="1" x14ac:dyDescent="0.25">
      <c r="A69" s="58"/>
      <c r="B69" s="75" t="s">
        <v>32</v>
      </c>
      <c r="C69" s="50" t="s">
        <v>48</v>
      </c>
      <c r="D69" s="76" t="s">
        <v>49</v>
      </c>
      <c r="E69" s="49"/>
      <c r="F69" s="49"/>
      <c r="G69" s="55"/>
    </row>
    <row r="70" spans="1:7" ht="12" customHeight="1" x14ac:dyDescent="0.25">
      <c r="A70" s="58"/>
      <c r="B70" s="77" t="s">
        <v>50</v>
      </c>
      <c r="C70" s="51">
        <f>+G27</f>
        <v>382500</v>
      </c>
      <c r="D70" s="78">
        <f>(C70/C76)</f>
        <v>0.32891514050772391</v>
      </c>
      <c r="E70" s="49"/>
      <c r="F70" s="49"/>
      <c r="G70" s="55"/>
    </row>
    <row r="71" spans="1:7" ht="12" customHeight="1" x14ac:dyDescent="0.25">
      <c r="A71" s="58"/>
      <c r="B71" s="77" t="s">
        <v>51</v>
      </c>
      <c r="C71" s="51">
        <f>+G32</f>
        <v>0</v>
      </c>
      <c r="D71" s="78">
        <v>0</v>
      </c>
      <c r="E71" s="49"/>
      <c r="F71" s="49"/>
      <c r="G71" s="55"/>
    </row>
    <row r="72" spans="1:7" ht="12" customHeight="1" x14ac:dyDescent="0.25">
      <c r="A72" s="58"/>
      <c r="B72" s="77" t="s">
        <v>52</v>
      </c>
      <c r="C72" s="51">
        <f>+G37</f>
        <v>104125</v>
      </c>
      <c r="D72" s="78">
        <f>(C72/C76)</f>
        <v>8.9538010471547066E-2</v>
      </c>
      <c r="E72" s="49"/>
      <c r="F72" s="49"/>
      <c r="G72" s="55"/>
    </row>
    <row r="73" spans="1:7" ht="12" customHeight="1" x14ac:dyDescent="0.25">
      <c r="A73" s="58"/>
      <c r="B73" s="77" t="s">
        <v>26</v>
      </c>
      <c r="C73" s="51">
        <f>+G46</f>
        <v>440912.08000000007</v>
      </c>
      <c r="D73" s="78">
        <f>(C73/C76)</f>
        <v>0.37914420586863484</v>
      </c>
      <c r="E73" s="49"/>
      <c r="F73" s="49"/>
      <c r="G73" s="55"/>
    </row>
    <row r="74" spans="1:7" ht="12" customHeight="1" x14ac:dyDescent="0.25">
      <c r="A74" s="58"/>
      <c r="B74" s="77" t="s">
        <v>53</v>
      </c>
      <c r="C74" s="52">
        <f>+G51</f>
        <v>180000</v>
      </c>
      <c r="D74" s="78">
        <f>(C74/C76)</f>
        <v>0.15478359553304655</v>
      </c>
      <c r="E74" s="54"/>
      <c r="F74" s="54"/>
      <c r="G74" s="55"/>
    </row>
    <row r="75" spans="1:7" ht="12.75" customHeight="1" x14ac:dyDescent="0.25">
      <c r="A75" s="58"/>
      <c r="B75" s="77" t="s">
        <v>54</v>
      </c>
      <c r="C75" s="52">
        <f>+G54</f>
        <v>55376.854000000007</v>
      </c>
      <c r="D75" s="78">
        <f>(C75/C76)</f>
        <v>4.7619047619047616E-2</v>
      </c>
      <c r="E75" s="54"/>
      <c r="F75" s="54"/>
      <c r="G75" s="55"/>
    </row>
    <row r="76" spans="1:7" ht="12" customHeight="1" thickBot="1" x14ac:dyDescent="0.3">
      <c r="A76" s="58"/>
      <c r="B76" s="79" t="s">
        <v>55</v>
      </c>
      <c r="C76" s="80">
        <f>SUM(C70:C75)</f>
        <v>1162913.9340000001</v>
      </c>
      <c r="D76" s="81">
        <f>SUM(D70:D75)</f>
        <v>1</v>
      </c>
      <c r="E76" s="54"/>
      <c r="F76" s="54"/>
      <c r="G76" s="55"/>
    </row>
    <row r="77" spans="1:7" ht="12" customHeight="1" x14ac:dyDescent="0.25">
      <c r="A77" s="58"/>
      <c r="B77" s="73"/>
      <c r="C77" s="60"/>
      <c r="D77" s="60"/>
      <c r="E77" s="60"/>
      <c r="F77" s="60"/>
      <c r="G77" s="55"/>
    </row>
    <row r="78" spans="1:7" ht="12" customHeight="1" x14ac:dyDescent="0.25">
      <c r="A78" s="58"/>
      <c r="B78" s="74"/>
      <c r="C78" s="60"/>
      <c r="D78" s="60"/>
      <c r="E78" s="60"/>
      <c r="F78" s="60"/>
      <c r="G78" s="55"/>
    </row>
    <row r="79" spans="1:7" ht="12" customHeight="1" thickBot="1" x14ac:dyDescent="0.3">
      <c r="A79" s="58"/>
      <c r="B79" s="94"/>
      <c r="C79" s="95" t="s">
        <v>60</v>
      </c>
      <c r="D79" s="96"/>
      <c r="E79" s="97"/>
      <c r="F79" s="53"/>
      <c r="G79" s="55"/>
    </row>
    <row r="80" spans="1:7" ht="12" customHeight="1" x14ac:dyDescent="0.25">
      <c r="A80" s="58"/>
      <c r="B80" s="98" t="s">
        <v>59</v>
      </c>
      <c r="C80" s="99">
        <v>2000</v>
      </c>
      <c r="D80" s="129">
        <f>+G9</f>
        <v>3000</v>
      </c>
      <c r="E80" s="100">
        <v>7500</v>
      </c>
      <c r="F80" s="93"/>
      <c r="G80" s="56"/>
    </row>
    <row r="81" spans="1:7" ht="12" customHeight="1" thickBot="1" x14ac:dyDescent="0.3">
      <c r="A81" s="58"/>
      <c r="B81" s="79" t="s">
        <v>61</v>
      </c>
      <c r="C81" s="80">
        <f>+C76/C80</f>
        <v>581.45696700000008</v>
      </c>
      <c r="D81" s="80">
        <f>+C76/D80</f>
        <v>387.63797800000003</v>
      </c>
      <c r="E81" s="101">
        <f>+C76/E80</f>
        <v>155.05519120000002</v>
      </c>
      <c r="F81" s="93"/>
      <c r="G81" s="56"/>
    </row>
    <row r="82" spans="1:7" ht="12.75" customHeight="1" x14ac:dyDescent="0.25">
      <c r="A82" s="58"/>
      <c r="B82" s="84" t="s">
        <v>56</v>
      </c>
      <c r="C82" s="57"/>
      <c r="D82" s="57"/>
      <c r="E82" s="57"/>
      <c r="F82" s="57"/>
      <c r="G82" s="57"/>
    </row>
    <row r="83" spans="1:7" ht="12.75" customHeight="1" x14ac:dyDescent="0.25">
      <c r="A83" s="58"/>
    </row>
    <row r="84" spans="1:7" ht="15" customHeight="1" x14ac:dyDescent="0.25">
      <c r="A84" s="58"/>
    </row>
    <row r="85" spans="1:7" ht="12" customHeight="1" x14ac:dyDescent="0.25">
      <c r="A85" s="58"/>
    </row>
    <row r="86" spans="1:7" ht="12" customHeight="1" x14ac:dyDescent="0.25">
      <c r="A86" s="58"/>
    </row>
    <row r="87" spans="1:7" ht="12" customHeight="1" x14ac:dyDescent="0.25">
      <c r="A87" s="58"/>
    </row>
    <row r="88" spans="1:7" ht="12" customHeight="1" x14ac:dyDescent="0.25">
      <c r="A88" s="58"/>
    </row>
    <row r="89" spans="1:7" ht="12" customHeight="1" x14ac:dyDescent="0.25">
      <c r="A89" s="58"/>
    </row>
    <row r="90" spans="1:7" ht="12" customHeight="1" x14ac:dyDescent="0.25">
      <c r="A90" s="58"/>
    </row>
    <row r="91" spans="1:7" ht="12" customHeight="1" x14ac:dyDescent="0.25">
      <c r="A91" s="58"/>
    </row>
    <row r="92" spans="1:7" ht="12.75" customHeight="1" x14ac:dyDescent="0.25">
      <c r="A92" s="58"/>
    </row>
    <row r="93" spans="1:7" ht="12" customHeight="1" x14ac:dyDescent="0.25">
      <c r="A93" s="58"/>
    </row>
    <row r="94" spans="1:7" ht="12.75" customHeight="1" x14ac:dyDescent="0.25">
      <c r="A94" s="58"/>
    </row>
    <row r="95" spans="1:7" ht="12" customHeight="1" x14ac:dyDescent="0.25">
      <c r="A95" s="48"/>
    </row>
    <row r="96" spans="1:7" ht="12" customHeight="1" x14ac:dyDescent="0.25">
      <c r="A96" s="58"/>
    </row>
    <row r="97" spans="1:1" ht="12.75" customHeight="1" x14ac:dyDescent="0.25">
      <c r="A97" s="58"/>
    </row>
    <row r="98" spans="1:1" ht="15.6" customHeight="1" x14ac:dyDescent="0.25">
      <c r="A98" s="5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2023-04-27T20:28:57Z</dcterms:modified>
</cp:coreProperties>
</file>