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itrico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F50" i="1" s="1"/>
  <c r="E45" i="1"/>
  <c r="F45" i="1" s="1"/>
  <c r="F44" i="1"/>
  <c r="E44" i="1"/>
  <c r="E43" i="1"/>
  <c r="F43" i="1" s="1"/>
  <c r="F42" i="1"/>
  <c r="E42" i="1"/>
  <c r="E41" i="1"/>
  <c r="F41" i="1" s="1"/>
  <c r="F46" i="1" s="1"/>
  <c r="B73" i="1" s="1"/>
  <c r="F36" i="1"/>
  <c r="B72" i="1" s="1"/>
  <c r="F35" i="1"/>
  <c r="E35" i="1"/>
  <c r="E25" i="1"/>
  <c r="F25" i="1" s="1"/>
  <c r="E24" i="1"/>
  <c r="F24" i="1" s="1"/>
  <c r="E23" i="1"/>
  <c r="F23" i="1" s="1"/>
  <c r="E22" i="1"/>
  <c r="F22" i="1" s="1"/>
  <c r="E21" i="1"/>
  <c r="F21" i="1" s="1"/>
  <c r="F26" i="1" s="1"/>
  <c r="F12" i="1"/>
  <c r="F56" i="1" s="1"/>
  <c r="B70" i="1" l="1"/>
  <c r="F52" i="1"/>
  <c r="F51" i="1"/>
  <c r="B74" i="1" s="1"/>
  <c r="F53" i="1" l="1"/>
  <c r="F54" i="1" l="1"/>
  <c r="B75" i="1" s="1"/>
  <c r="B76" i="1" l="1"/>
  <c r="F55" i="1"/>
  <c r="D81" i="1" l="1"/>
  <c r="C81" i="1"/>
  <c r="B81" i="1"/>
  <c r="F57" i="1"/>
  <c r="C73" i="1"/>
  <c r="C72" i="1"/>
  <c r="C74" i="1"/>
  <c r="C70" i="1"/>
  <c r="C76" i="1" s="1"/>
  <c r="C75" i="1"/>
</calcChain>
</file>

<file path=xl/sharedStrings.xml><?xml version="1.0" encoding="utf-8"?>
<sst xmlns="http://schemas.openxmlformats.org/spreadsheetml/2006/main" count="130" uniqueCount="96">
  <si>
    <t>RUBRO O CULTIVO</t>
  </si>
  <si>
    <t>CITRICOS (año 5)</t>
  </si>
  <si>
    <t>RENDIMIENTO (Kg/ha)</t>
  </si>
  <si>
    <t>VARIEDAD</t>
  </si>
  <si>
    <t>VARIAS</t>
  </si>
  <si>
    <t>Fecha Estimada precio venta</t>
  </si>
  <si>
    <t>MAYO-AGOSTO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</si>
  <si>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</si>
  <si>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</si>
  <si>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</si>
  <si>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</si>
  <si>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</si>
  <si>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</si>
  <si>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</si>
  <si>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</si>
  <si>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</si>
  <si>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Regional</t>
  </si>
  <si>
    <t>COMUNA/LOCALIDAD</t>
  </si>
  <si>
    <t>LA HIGUERA-COQUIMBO-VICUÑA</t>
  </si>
  <si>
    <t>FECHA DE COSECHA</t>
  </si>
  <si>
    <t>ANUAL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</si>
  <si>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</si>
  <si>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</si>
  <si>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</si>
  <si>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</si>
  <si>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</si>
  <si>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</si>
  <si>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</si>
  <si>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</si>
  <si>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</si>
  <si>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</si>
  <si>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</si>
  <si>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Desmalezado</t>
  </si>
  <si>
    <t>JH</t>
  </si>
  <si>
    <t>ABR-OCT</t>
  </si>
  <si>
    <t>poda</t>
  </si>
  <si>
    <t>Lavado foliar</t>
  </si>
  <si>
    <t>Cosecha</t>
  </si>
  <si>
    <t>Riego</t>
  </si>
  <si>
    <t>ENE-DIC</t>
  </si>
  <si>
    <t>Subtotal Jornadas Hombre</t>
  </si>
  <si>
    <t>JORNADAS ANIMAL</t>
  </si>
  <si>
    <t>Subtotal Jornadas Animal</t>
  </si>
  <si>
    <t>MAQUINARIA</t>
  </si>
  <si>
    <t>LAVADO PLANTAS</t>
  </si>
  <si>
    <t>JM</t>
  </si>
  <si>
    <t>Subtotal Costo Maquinaria</t>
  </si>
  <si>
    <t>INSUMOS</t>
  </si>
  <si>
    <t>UNIDAD (Kg/l/u</t>
  </si>
  <si>
    <t>CANTIDAD (kg/I/u)</t>
  </si>
  <si>
    <t>SUBTOTAL ($)</t>
  </si>
  <si>
    <t>FERTILIZANTES</t>
  </si>
  <si>
    <t>GUANO</t>
  </si>
  <si>
    <t>SACO DE 50 KG</t>
  </si>
  <si>
    <t>OCT-ABR</t>
  </si>
  <si>
    <t>Superfosfato Triple</t>
  </si>
  <si>
    <t>25 kg</t>
  </si>
  <si>
    <t>UREA</t>
  </si>
  <si>
    <t>DETERGENTE</t>
  </si>
  <si>
    <t>L</t>
  </si>
  <si>
    <t>JABON POTÁSICO</t>
  </si>
  <si>
    <t>GALONES 5 LT.</t>
  </si>
  <si>
    <t>Subtotal Insumos</t>
  </si>
  <si>
    <t xml:space="preserve">   OTROS</t>
  </si>
  <si>
    <t>ITEM</t>
  </si>
  <si>
    <t>Combustible</t>
  </si>
  <si>
    <t>ene-dic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</si>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</sst>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545454"/>
      <name val="Arial"/>
      <family val="2"/>
    </font>
    <font>
      <b/>
      <sz val="10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4" fontId="5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2" applyNumberFormat="1" applyFont="1" applyFill="1" applyBorder="1"/>
    <xf numFmtId="164" fontId="3" fillId="2" borderId="1" xfId="2" applyNumberFormat="1" applyFont="1" applyFill="1" applyBorder="1"/>
    <xf numFmtId="164" fontId="5" fillId="0" borderId="0" xfId="2" applyNumberFormat="1" applyFont="1" applyBorder="1"/>
    <xf numFmtId="164" fontId="5" fillId="0" borderId="1" xfId="2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164" fontId="1" fillId="0" borderId="0" xfId="2" applyNumberFormat="1" applyFont="1" applyBorder="1"/>
    <xf numFmtId="0" fontId="9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6" fillId="0" borderId="1" xfId="2" applyNumberFormat="1" applyFont="1" applyBorder="1" applyAlignment="1">
      <alignment horizontal="right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 applyAlignment="1">
      <alignment horizontal="right"/>
    </xf>
    <xf numFmtId="0" fontId="2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164" fontId="2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9" fillId="4" borderId="0" xfId="0" applyFont="1" applyFill="1"/>
    <xf numFmtId="0" fontId="9" fillId="2" borderId="0" xfId="0" applyFont="1" applyFill="1"/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vertical="center"/>
    </xf>
    <xf numFmtId="49" fontId="16" fillId="6" borderId="15" xfId="0" applyNumberFormat="1" applyFont="1" applyFill="1" applyBorder="1"/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0" fontId="14" fillId="5" borderId="17" xfId="0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126925</xdr:colOff>
      <xdr:row>6</xdr:row>
      <xdr:rowOff>27533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94750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1">
          <cell r="E1" t="str">
            <v xml:space="preserve">   OTROS</v>
          </cell>
          <cell r="F1" t="str">
            <v>unidad</v>
          </cell>
          <cell r="G1" t="str">
            <v>precio</v>
          </cell>
        </row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3"/>
  <sheetViews>
    <sheetView tabSelected="1" workbookViewId="0">
      <selection activeCell="I24" sqref="I24"/>
    </sheetView>
  </sheetViews>
  <sheetFormatPr baseColWidth="10" defaultRowHeight="15" x14ac:dyDescent="0.25"/>
  <cols>
    <col min="1" max="1" width="30" customWidth="1"/>
    <col min="2" max="2" width="13.28515625" bestFit="1" customWidth="1"/>
    <col min="3" max="3" width="14.5703125" bestFit="1" customWidth="1"/>
    <col min="4" max="4" width="8.140625" bestFit="1" customWidth="1"/>
    <col min="5" max="5" width="23.5703125" bestFit="1" customWidth="1"/>
    <col min="6" max="6" width="15.140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40000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9" t="s">
        <v>8</v>
      </c>
      <c r="C11" s="9"/>
      <c r="D11" s="3"/>
      <c r="E11" s="7" t="s">
        <v>9</v>
      </c>
      <c r="F11" s="10">
        <v>500</v>
      </c>
    </row>
    <row r="12" spans="1:6" x14ac:dyDescent="0.25">
      <c r="A12" s="5" t="s">
        <v>10</v>
      </c>
      <c r="B12" s="9" t="s">
        <v>11</v>
      </c>
      <c r="C12" s="9"/>
      <c r="D12" s="3"/>
      <c r="E12" s="7" t="s">
        <v>12</v>
      </c>
      <c r="F12" s="10">
        <f>SUM(F9*F11)</f>
        <v>20000000</v>
      </c>
    </row>
    <row r="13" spans="1:6" x14ac:dyDescent="0.25">
      <c r="A13" s="5" t="s">
        <v>13</v>
      </c>
      <c r="B13" s="9" t="s">
        <v>14</v>
      </c>
      <c r="C13" s="9"/>
      <c r="D13" s="3"/>
      <c r="E13" s="7" t="s">
        <v>15</v>
      </c>
      <c r="F13" s="8" t="s">
        <v>16</v>
      </c>
    </row>
    <row r="14" spans="1:6" x14ac:dyDescent="0.25">
      <c r="A14" s="11" t="s">
        <v>17</v>
      </c>
      <c r="B14" s="9" t="s">
        <v>18</v>
      </c>
      <c r="C14" s="9"/>
      <c r="D14" s="3"/>
      <c r="E14" s="7" t="s">
        <v>19</v>
      </c>
      <c r="F14" s="8" t="s">
        <v>20</v>
      </c>
    </row>
    <row r="15" spans="1:6" x14ac:dyDescent="0.25">
      <c r="A15" s="11" t="s">
        <v>21</v>
      </c>
      <c r="B15" s="12">
        <v>44896</v>
      </c>
      <c r="C15" s="13"/>
      <c r="D15" s="3"/>
      <c r="E15" s="7" t="s">
        <v>22</v>
      </c>
      <c r="F15" s="8" t="s">
        <v>23</v>
      </c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14" t="s">
        <v>24</v>
      </c>
      <c r="B17" s="14"/>
      <c r="C17" s="14"/>
      <c r="D17" s="14"/>
      <c r="E17" s="14"/>
      <c r="F17" s="14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15" t="s">
        <v>25</v>
      </c>
      <c r="B19" s="3"/>
      <c r="C19" s="3"/>
      <c r="D19" s="3"/>
      <c r="E19" s="3"/>
      <c r="F19" s="3"/>
    </row>
    <row r="20" spans="1:6" x14ac:dyDescent="0.25">
      <c r="A20" s="16" t="s">
        <v>26</v>
      </c>
      <c r="B20" s="16" t="s">
        <v>27</v>
      </c>
      <c r="C20" s="16" t="s">
        <v>28</v>
      </c>
      <c r="D20" s="16" t="s">
        <v>29</v>
      </c>
      <c r="E20" s="17" t="s">
        <v>30</v>
      </c>
      <c r="F20" s="18" t="s">
        <v>31</v>
      </c>
    </row>
    <row r="21" spans="1:6" x14ac:dyDescent="0.25">
      <c r="A21" s="11" t="s">
        <v>32</v>
      </c>
      <c r="B21" s="19" t="s">
        <v>33</v>
      </c>
      <c r="C21" s="19">
        <v>20</v>
      </c>
      <c r="D21" s="19" t="s">
        <v>34</v>
      </c>
      <c r="E21" s="10">
        <f>VLOOKUP(A21,[1]PRECIO!A2:C221,3,0)</f>
        <v>30000</v>
      </c>
      <c r="F21" s="10">
        <f>C21*E21</f>
        <v>600000</v>
      </c>
    </row>
    <row r="22" spans="1:6" x14ac:dyDescent="0.25">
      <c r="A22" s="20" t="s">
        <v>35</v>
      </c>
      <c r="B22" s="19" t="s">
        <v>33</v>
      </c>
      <c r="C22" s="19">
        <v>10</v>
      </c>
      <c r="D22" s="19" t="s">
        <v>34</v>
      </c>
      <c r="E22" s="10">
        <f>VLOOKUP(A22,[1]PRECIO!A2:C222,3,0)</f>
        <v>30000</v>
      </c>
      <c r="F22" s="10">
        <f>C22*E22</f>
        <v>300000</v>
      </c>
    </row>
    <row r="23" spans="1:6" x14ac:dyDescent="0.25">
      <c r="A23" s="20" t="s">
        <v>36</v>
      </c>
      <c r="B23" s="19" t="s">
        <v>33</v>
      </c>
      <c r="C23" s="19">
        <v>24</v>
      </c>
      <c r="D23" s="19" t="s">
        <v>34</v>
      </c>
      <c r="E23" s="10">
        <f>VLOOKUP(A23,[1]PRECIO!A3:C223,3,0)</f>
        <v>30000</v>
      </c>
      <c r="F23" s="10">
        <f>C23*E23</f>
        <v>720000</v>
      </c>
    </row>
    <row r="24" spans="1:6" x14ac:dyDescent="0.25">
      <c r="A24" s="20" t="s">
        <v>37</v>
      </c>
      <c r="B24" s="19" t="s">
        <v>33</v>
      </c>
      <c r="C24" s="19">
        <v>104</v>
      </c>
      <c r="D24" s="19" t="s">
        <v>34</v>
      </c>
      <c r="E24" s="10">
        <f>VLOOKUP(A24,[1]PRECIO!A4:C224,3,0)</f>
        <v>30000</v>
      </c>
      <c r="F24" s="10">
        <f>C24*E24</f>
        <v>3120000</v>
      </c>
    </row>
    <row r="25" spans="1:6" x14ac:dyDescent="0.25">
      <c r="A25" s="20" t="s">
        <v>38</v>
      </c>
      <c r="B25" s="19" t="s">
        <v>33</v>
      </c>
      <c r="C25" s="19">
        <v>35</v>
      </c>
      <c r="D25" s="19" t="s">
        <v>39</v>
      </c>
      <c r="E25" s="10">
        <f>VLOOKUP(A25,[1]PRECIO!A5:C225,3,0)</f>
        <v>30000</v>
      </c>
      <c r="F25" s="10">
        <f>C25*E25</f>
        <v>1050000</v>
      </c>
    </row>
    <row r="26" spans="1:6" x14ac:dyDescent="0.25">
      <c r="A26" s="21" t="s">
        <v>40</v>
      </c>
      <c r="B26" s="22"/>
      <c r="C26" s="22"/>
      <c r="D26" s="22"/>
      <c r="E26" s="23"/>
      <c r="F26" s="24">
        <f>SUM(F21:F25)</f>
        <v>5790000</v>
      </c>
    </row>
    <row r="27" spans="1:6" x14ac:dyDescent="0.25">
      <c r="A27" s="3"/>
      <c r="B27" s="3"/>
      <c r="C27" s="3"/>
      <c r="D27" s="3"/>
      <c r="E27" s="25"/>
      <c r="F27" s="25"/>
    </row>
    <row r="28" spans="1:6" x14ac:dyDescent="0.25">
      <c r="A28" s="15" t="s">
        <v>41</v>
      </c>
      <c r="B28" s="3"/>
      <c r="C28" s="3"/>
      <c r="D28" s="3"/>
      <c r="E28" s="25"/>
      <c r="F28" s="25"/>
    </row>
    <row r="29" spans="1:6" x14ac:dyDescent="0.25">
      <c r="A29" s="16" t="s">
        <v>26</v>
      </c>
      <c r="B29" s="16" t="s">
        <v>27</v>
      </c>
      <c r="C29" s="16" t="s">
        <v>28</v>
      </c>
      <c r="D29" s="16" t="s">
        <v>29</v>
      </c>
      <c r="E29" s="17" t="s">
        <v>30</v>
      </c>
      <c r="F29" s="18" t="s">
        <v>31</v>
      </c>
    </row>
    <row r="30" spans="1:6" x14ac:dyDescent="0.25">
      <c r="A30" s="19"/>
      <c r="B30" s="19"/>
      <c r="C30" s="19"/>
      <c r="D30" s="19"/>
      <c r="E30" s="26"/>
      <c r="F30" s="10">
        <v>0</v>
      </c>
    </row>
    <row r="31" spans="1:6" x14ac:dyDescent="0.25">
      <c r="A31" s="21" t="s">
        <v>42</v>
      </c>
      <c r="B31" s="22"/>
      <c r="C31" s="22"/>
      <c r="D31" s="22"/>
      <c r="E31" s="23"/>
      <c r="F31" s="23">
        <v>0</v>
      </c>
    </row>
    <row r="32" spans="1:6" x14ac:dyDescent="0.25">
      <c r="A32" s="3"/>
      <c r="B32" s="3"/>
      <c r="C32" s="3"/>
      <c r="D32" s="3"/>
      <c r="E32" s="25"/>
      <c r="F32" s="25"/>
    </row>
    <row r="33" spans="1:6" x14ac:dyDescent="0.25">
      <c r="A33" s="15" t="s">
        <v>43</v>
      </c>
      <c r="B33" s="3"/>
      <c r="C33" s="3"/>
      <c r="D33" s="3"/>
      <c r="E33" s="25"/>
      <c r="F33" s="25"/>
    </row>
    <row r="34" spans="1:6" x14ac:dyDescent="0.25">
      <c r="A34" s="16" t="s">
        <v>26</v>
      </c>
      <c r="B34" s="16" t="s">
        <v>27</v>
      </c>
      <c r="C34" s="16" t="s">
        <v>28</v>
      </c>
      <c r="D34" s="16" t="s">
        <v>29</v>
      </c>
      <c r="E34" s="17" t="s">
        <v>30</v>
      </c>
      <c r="F34" s="18" t="s">
        <v>31</v>
      </c>
    </row>
    <row r="35" spans="1:6" x14ac:dyDescent="0.25">
      <c r="A35" s="19" t="s">
        <v>44</v>
      </c>
      <c r="B35" s="19" t="s">
        <v>45</v>
      </c>
      <c r="C35" s="19">
        <v>0.9</v>
      </c>
      <c r="D35" s="27" t="s">
        <v>39</v>
      </c>
      <c r="E35" s="10">
        <f>VLOOKUP(A35,[1]PRECIO!A15:C235,3,0)</f>
        <v>200000</v>
      </c>
      <c r="F35" s="10">
        <f>E35*C35</f>
        <v>180000</v>
      </c>
    </row>
    <row r="36" spans="1:6" x14ac:dyDescent="0.25">
      <c r="A36" s="21" t="s">
        <v>46</v>
      </c>
      <c r="B36" s="22"/>
      <c r="C36" s="22"/>
      <c r="D36" s="22"/>
      <c r="E36" s="23"/>
      <c r="F36" s="24">
        <f>SUM(F35)</f>
        <v>180000</v>
      </c>
    </row>
    <row r="37" spans="1:6" x14ac:dyDescent="0.25">
      <c r="A37" s="3"/>
      <c r="B37" s="3"/>
      <c r="C37" s="3"/>
      <c r="D37" s="3"/>
      <c r="E37" s="25"/>
      <c r="F37" s="25"/>
    </row>
    <row r="38" spans="1:6" x14ac:dyDescent="0.25">
      <c r="A38" s="15" t="s">
        <v>47</v>
      </c>
      <c r="B38" s="3"/>
      <c r="C38" s="3"/>
      <c r="D38" s="3"/>
      <c r="E38" s="25"/>
      <c r="F38" s="25"/>
    </row>
    <row r="39" spans="1:6" x14ac:dyDescent="0.25">
      <c r="A39" s="16" t="s">
        <v>47</v>
      </c>
      <c r="B39" s="16" t="s">
        <v>48</v>
      </c>
      <c r="C39" s="16" t="s">
        <v>49</v>
      </c>
      <c r="D39" s="16" t="s">
        <v>29</v>
      </c>
      <c r="E39" s="18" t="s">
        <v>30</v>
      </c>
      <c r="F39" s="18" t="s">
        <v>50</v>
      </c>
    </row>
    <row r="40" spans="1:6" x14ac:dyDescent="0.25">
      <c r="A40" s="28" t="s">
        <v>51</v>
      </c>
      <c r="B40" s="7"/>
      <c r="C40" s="7"/>
      <c r="D40" s="7"/>
      <c r="E40" s="10"/>
      <c r="F40" s="10"/>
    </row>
    <row r="41" spans="1:6" x14ac:dyDescent="0.25">
      <c r="A41" s="7" t="s">
        <v>52</v>
      </c>
      <c r="B41" s="19" t="s">
        <v>53</v>
      </c>
      <c r="C41" s="19">
        <v>720</v>
      </c>
      <c r="D41" s="19" t="s">
        <v>54</v>
      </c>
      <c r="E41" s="10">
        <f>VLOOKUP(A41,[1]PRECIO!A21:C241,3,0)</f>
        <v>4646</v>
      </c>
      <c r="F41" s="10">
        <f>E41*C41</f>
        <v>3345120</v>
      </c>
    </row>
    <row r="42" spans="1:6" x14ac:dyDescent="0.25">
      <c r="A42" s="7" t="s">
        <v>55</v>
      </c>
      <c r="B42" s="19" t="s">
        <v>56</v>
      </c>
      <c r="C42" s="19">
        <v>4</v>
      </c>
      <c r="D42" s="19" t="s">
        <v>54</v>
      </c>
      <c r="E42" s="10">
        <f>VLOOKUP(A42,[1]PRECIO!A2:C242,3,0)</f>
        <v>34400</v>
      </c>
      <c r="F42" s="10">
        <f>E42*C42</f>
        <v>137600</v>
      </c>
    </row>
    <row r="43" spans="1:6" x14ac:dyDescent="0.25">
      <c r="A43" s="7" t="s">
        <v>57</v>
      </c>
      <c r="B43" s="19" t="s">
        <v>56</v>
      </c>
      <c r="C43" s="19">
        <v>4</v>
      </c>
      <c r="D43" s="19" t="s">
        <v>54</v>
      </c>
      <c r="E43" s="10">
        <f>VLOOKUP(A43,[1]PRECIO!A23:C243,3,0)</f>
        <v>32700</v>
      </c>
      <c r="F43" s="10">
        <f>E43*C43</f>
        <v>130800</v>
      </c>
    </row>
    <row r="44" spans="1:6" x14ac:dyDescent="0.25">
      <c r="A44" s="7" t="s">
        <v>58</v>
      </c>
      <c r="B44" s="19" t="s">
        <v>59</v>
      </c>
      <c r="C44" s="19">
        <v>10</v>
      </c>
      <c r="D44" s="19" t="s">
        <v>54</v>
      </c>
      <c r="E44" s="10">
        <f>VLOOKUP(A44,[1]PRECIO!A24:C244,3,0)</f>
        <v>10000</v>
      </c>
      <c r="F44" s="10">
        <f>E44*C44</f>
        <v>100000</v>
      </c>
    </row>
    <row r="45" spans="1:6" x14ac:dyDescent="0.25">
      <c r="A45" s="7" t="s">
        <v>60</v>
      </c>
      <c r="B45" s="19" t="s">
        <v>61</v>
      </c>
      <c r="C45" s="19">
        <v>48</v>
      </c>
      <c r="D45" s="19" t="s">
        <v>39</v>
      </c>
      <c r="E45" s="10">
        <f>VLOOKUP(A45,[1]PRECIO!A25:C245,3,0)</f>
        <v>42138</v>
      </c>
      <c r="F45" s="10">
        <f>E45*C45</f>
        <v>2022624</v>
      </c>
    </row>
    <row r="46" spans="1:6" x14ac:dyDescent="0.25">
      <c r="A46" s="21" t="s">
        <v>62</v>
      </c>
      <c r="B46" s="22"/>
      <c r="C46" s="22"/>
      <c r="D46" s="22"/>
      <c r="E46" s="23"/>
      <c r="F46" s="24">
        <f>SUM(F40:F45)</f>
        <v>5736144</v>
      </c>
    </row>
    <row r="47" spans="1:6" x14ac:dyDescent="0.25">
      <c r="A47" s="29"/>
      <c r="E47" s="30"/>
      <c r="F47" s="30"/>
    </row>
    <row r="48" spans="1:6" x14ac:dyDescent="0.25">
      <c r="A48" s="15" t="s">
        <v>63</v>
      </c>
      <c r="E48" s="30"/>
      <c r="F48" s="30"/>
    </row>
    <row r="49" spans="1:6" x14ac:dyDescent="0.25">
      <c r="A49" s="31" t="s">
        <v>64</v>
      </c>
      <c r="B49" s="31" t="s">
        <v>48</v>
      </c>
      <c r="C49" s="16" t="s">
        <v>49</v>
      </c>
      <c r="D49" s="31" t="s">
        <v>29</v>
      </c>
      <c r="E49" s="18" t="s">
        <v>30</v>
      </c>
      <c r="F49" s="18" t="s">
        <v>50</v>
      </c>
    </row>
    <row r="50" spans="1:6" x14ac:dyDescent="0.25">
      <c r="A50" s="7" t="s">
        <v>65</v>
      </c>
      <c r="B50" s="32" t="s">
        <v>59</v>
      </c>
      <c r="C50" s="32">
        <v>150</v>
      </c>
      <c r="D50" s="19" t="s">
        <v>66</v>
      </c>
      <c r="E50" s="33">
        <f>VLOOKUP(A50,[1]PRECIO!E1:G21,3,0)</f>
        <v>1400</v>
      </c>
      <c r="F50" s="33">
        <f>E50*C50</f>
        <v>210000</v>
      </c>
    </row>
    <row r="51" spans="1:6" x14ac:dyDescent="0.25">
      <c r="A51" s="34" t="s">
        <v>67</v>
      </c>
      <c r="B51" s="35"/>
      <c r="C51" s="35"/>
      <c r="D51" s="35"/>
      <c r="E51" s="36"/>
      <c r="F51" s="37">
        <f>SUM(F50:F50)</f>
        <v>210000</v>
      </c>
    </row>
    <row r="52" spans="1:6" x14ac:dyDescent="0.25">
      <c r="A52" s="38"/>
      <c r="B52" s="39"/>
      <c r="C52" s="39"/>
      <c r="D52" s="39"/>
      <c r="E52" s="40"/>
      <c r="F52" s="41">
        <f>SUM(F50:F50)</f>
        <v>210000</v>
      </c>
    </row>
    <row r="53" spans="1:6" x14ac:dyDescent="0.25">
      <c r="A53" s="42" t="s">
        <v>68</v>
      </c>
      <c r="B53" s="42"/>
      <c r="C53" s="42"/>
      <c r="D53" s="42"/>
      <c r="E53" s="42"/>
      <c r="F53" s="43">
        <f>SUM(F26+F31+F36+F46+F51)</f>
        <v>11916144</v>
      </c>
    </row>
    <row r="54" spans="1:6" x14ac:dyDescent="0.25">
      <c r="A54" s="44" t="s">
        <v>69</v>
      </c>
      <c r="B54" s="45"/>
      <c r="C54" s="45"/>
      <c r="D54" s="45"/>
      <c r="E54" s="45"/>
      <c r="F54" s="46">
        <f>SUM(F53*(5/100))</f>
        <v>595807.20000000007</v>
      </c>
    </row>
    <row r="55" spans="1:6" x14ac:dyDescent="0.25">
      <c r="A55" s="47" t="s">
        <v>70</v>
      </c>
      <c r="B55" s="47"/>
      <c r="C55" s="47"/>
      <c r="D55" s="47"/>
      <c r="E55" s="47"/>
      <c r="F55" s="43">
        <f>SUM(F53:F54)</f>
        <v>12511951.199999999</v>
      </c>
    </row>
    <row r="56" spans="1:6" x14ac:dyDescent="0.25">
      <c r="A56" s="48" t="s">
        <v>71</v>
      </c>
      <c r="B56" s="48"/>
      <c r="C56" s="48"/>
      <c r="D56" s="48"/>
      <c r="E56" s="48"/>
      <c r="F56" s="46">
        <f>SUM(F12*1)</f>
        <v>20000000</v>
      </c>
    </row>
    <row r="57" spans="1:6" x14ac:dyDescent="0.25">
      <c r="A57" s="47" t="s">
        <v>72</v>
      </c>
      <c r="B57" s="42"/>
      <c r="C57" s="42"/>
      <c r="D57" s="42"/>
      <c r="E57" s="42"/>
      <c r="F57" s="43">
        <f>F56-F55</f>
        <v>7488048.8000000007</v>
      </c>
    </row>
    <row r="58" spans="1:6" x14ac:dyDescent="0.25">
      <c r="A58" s="49" t="s">
        <v>73</v>
      </c>
      <c r="B58" s="50"/>
      <c r="C58" s="50"/>
      <c r="D58" s="50"/>
      <c r="E58" s="50"/>
      <c r="F58" s="51"/>
    </row>
    <row r="59" spans="1:6" ht="15.75" thickBot="1" x14ac:dyDescent="0.3">
      <c r="A59" s="52"/>
      <c r="B59" s="50"/>
      <c r="C59" s="50"/>
      <c r="D59" s="50"/>
      <c r="E59" s="50"/>
      <c r="F59" s="51"/>
    </row>
    <row r="60" spans="1:6" x14ac:dyDescent="0.25">
      <c r="A60" s="53" t="s">
        <v>74</v>
      </c>
      <c r="B60" s="54"/>
      <c r="C60" s="54"/>
      <c r="D60" s="54"/>
      <c r="E60" s="55"/>
      <c r="F60" s="51"/>
    </row>
    <row r="61" spans="1:6" x14ac:dyDescent="0.25">
      <c r="A61" s="56" t="s">
        <v>75</v>
      </c>
      <c r="B61" s="57"/>
      <c r="C61" s="57"/>
      <c r="D61" s="57"/>
      <c r="E61" s="58"/>
      <c r="F61" s="51"/>
    </row>
    <row r="62" spans="1:6" x14ac:dyDescent="0.25">
      <c r="A62" s="56" t="s">
        <v>76</v>
      </c>
      <c r="B62" s="57"/>
      <c r="C62" s="57"/>
      <c r="D62" s="57"/>
      <c r="E62" s="58"/>
      <c r="F62" s="51"/>
    </row>
    <row r="63" spans="1:6" x14ac:dyDescent="0.25">
      <c r="A63" s="56" t="s">
        <v>77</v>
      </c>
      <c r="B63" s="57"/>
      <c r="C63" s="57"/>
      <c r="D63" s="57"/>
      <c r="E63" s="58"/>
      <c r="F63" s="51"/>
    </row>
    <row r="64" spans="1:6" x14ac:dyDescent="0.25">
      <c r="A64" s="56" t="s">
        <v>78</v>
      </c>
      <c r="B64" s="57"/>
      <c r="C64" s="57"/>
      <c r="D64" s="57"/>
      <c r="E64" s="58"/>
      <c r="F64" s="51"/>
    </row>
    <row r="65" spans="1:6" x14ac:dyDescent="0.25">
      <c r="A65" s="56" t="s">
        <v>79</v>
      </c>
      <c r="B65" s="57"/>
      <c r="C65" s="57"/>
      <c r="D65" s="57"/>
      <c r="E65" s="58"/>
      <c r="F65" s="51"/>
    </row>
    <row r="66" spans="1:6" ht="15.75" thickBot="1" x14ac:dyDescent="0.3">
      <c r="A66" s="59" t="s">
        <v>80</v>
      </c>
      <c r="B66" s="60"/>
      <c r="C66" s="60"/>
      <c r="D66" s="60"/>
      <c r="E66" s="61"/>
      <c r="F66" s="51"/>
    </row>
    <row r="67" spans="1:6" ht="15.75" thickBot="1" x14ac:dyDescent="0.3">
      <c r="A67" s="62"/>
      <c r="B67" s="57"/>
      <c r="C67" s="57"/>
      <c r="D67" s="57"/>
      <c r="E67" s="57"/>
      <c r="F67" s="51"/>
    </row>
    <row r="68" spans="1:6" ht="15.75" thickBot="1" x14ac:dyDescent="0.3">
      <c r="A68" s="63" t="s">
        <v>81</v>
      </c>
      <c r="B68" s="64"/>
      <c r="C68" s="65"/>
      <c r="D68" s="66"/>
      <c r="E68" s="66"/>
      <c r="F68" s="51"/>
    </row>
    <row r="69" spans="1:6" x14ac:dyDescent="0.25">
      <c r="A69" s="67" t="s">
        <v>82</v>
      </c>
      <c r="B69" s="68" t="s">
        <v>83</v>
      </c>
      <c r="C69" s="69" t="s">
        <v>84</v>
      </c>
      <c r="D69" s="66"/>
      <c r="E69" s="66"/>
      <c r="F69" s="51"/>
    </row>
    <row r="70" spans="1:6" x14ac:dyDescent="0.25">
      <c r="A70" s="70" t="s">
        <v>85</v>
      </c>
      <c r="B70" s="71">
        <f>F26</f>
        <v>5790000</v>
      </c>
      <c r="C70" s="72">
        <f>(B70/B76)</f>
        <v>0.46275755934853713</v>
      </c>
      <c r="D70" s="66"/>
      <c r="E70" s="66"/>
      <c r="F70" s="51"/>
    </row>
    <row r="71" spans="1:6" x14ac:dyDescent="0.25">
      <c r="A71" s="70" t="s">
        <v>86</v>
      </c>
      <c r="B71" s="73">
        <v>0</v>
      </c>
      <c r="C71" s="72">
        <v>0</v>
      </c>
      <c r="D71" s="66"/>
      <c r="E71" s="66"/>
      <c r="F71" s="51"/>
    </row>
    <row r="72" spans="1:6" x14ac:dyDescent="0.25">
      <c r="A72" s="70" t="s">
        <v>87</v>
      </c>
      <c r="B72" s="71">
        <f>F36</f>
        <v>180000</v>
      </c>
      <c r="C72" s="72">
        <f>(B72/B76)</f>
        <v>1.4386245368348304E-2</v>
      </c>
      <c r="D72" s="66"/>
      <c r="E72" s="66"/>
      <c r="F72" s="51"/>
    </row>
    <row r="73" spans="1:6" x14ac:dyDescent="0.25">
      <c r="A73" s="70" t="s">
        <v>88</v>
      </c>
      <c r="B73" s="71">
        <f>F46</f>
        <v>5736144</v>
      </c>
      <c r="C73" s="72">
        <f>(B73/B76)</f>
        <v>0.45845319473432733</v>
      </c>
      <c r="D73" s="66"/>
      <c r="E73" s="66"/>
      <c r="F73" s="51"/>
    </row>
    <row r="74" spans="1:6" x14ac:dyDescent="0.25">
      <c r="A74" s="70" t="s">
        <v>89</v>
      </c>
      <c r="B74" s="74">
        <f>F51</f>
        <v>210000</v>
      </c>
      <c r="C74" s="72">
        <f>(B74/B76)</f>
        <v>1.6783952929739689E-2</v>
      </c>
      <c r="D74" s="75"/>
      <c r="E74" s="75"/>
      <c r="F74" s="51"/>
    </row>
    <row r="75" spans="1:6" x14ac:dyDescent="0.25">
      <c r="A75" s="70" t="s">
        <v>90</v>
      </c>
      <c r="B75" s="74">
        <f>F54</f>
        <v>595807.20000000007</v>
      </c>
      <c r="C75" s="72">
        <f>(B75/B76)</f>
        <v>4.761904761904763E-2</v>
      </c>
      <c r="D75" s="75"/>
      <c r="E75" s="75"/>
      <c r="F75" s="51"/>
    </row>
    <row r="76" spans="1:6" ht="15.75" thickBot="1" x14ac:dyDescent="0.3">
      <c r="A76" s="76" t="s">
        <v>91</v>
      </c>
      <c r="B76" s="77">
        <f>SUM(B70:B75)</f>
        <v>12511951.199999999</v>
      </c>
      <c r="C76" s="78">
        <f>SUM(C70:C75)</f>
        <v>1</v>
      </c>
      <c r="D76" s="75"/>
      <c r="E76" s="75"/>
      <c r="F76" s="51"/>
    </row>
    <row r="77" spans="1:6" x14ac:dyDescent="0.25">
      <c r="A77" s="52"/>
      <c r="B77" s="50"/>
      <c r="C77" s="50"/>
      <c r="D77" s="50"/>
      <c r="E77" s="50"/>
      <c r="F77" s="51"/>
    </row>
    <row r="78" spans="1:6" ht="15.75" thickBot="1" x14ac:dyDescent="0.3">
      <c r="A78" s="79"/>
      <c r="B78" s="50"/>
      <c r="C78" s="50"/>
      <c r="D78" s="50"/>
      <c r="E78" s="50"/>
      <c r="F78" s="51"/>
    </row>
    <row r="79" spans="1:6" ht="15.75" thickBot="1" x14ac:dyDescent="0.3">
      <c r="A79" s="80"/>
      <c r="B79" s="64" t="s">
        <v>92</v>
      </c>
      <c r="C79" s="81"/>
      <c r="D79" s="82"/>
      <c r="E79" s="75"/>
      <c r="F79" s="51"/>
    </row>
    <row r="80" spans="1:6" x14ac:dyDescent="0.25">
      <c r="A80" s="83" t="s">
        <v>93</v>
      </c>
      <c r="B80" s="84">
        <v>35000</v>
      </c>
      <c r="C80" s="84">
        <v>37000</v>
      </c>
      <c r="D80" s="85">
        <v>40000</v>
      </c>
      <c r="E80" s="86"/>
      <c r="F80" s="87"/>
    </row>
    <row r="81" spans="1:6" ht="15.75" thickBot="1" x14ac:dyDescent="0.3">
      <c r="A81" s="76" t="s">
        <v>94</v>
      </c>
      <c r="B81" s="88">
        <f>(F55/B80)</f>
        <v>357.48431999999997</v>
      </c>
      <c r="C81" s="88">
        <f>(F55/C80)</f>
        <v>338.16084324324322</v>
      </c>
      <c r="D81" s="89">
        <f>(F55/D80)</f>
        <v>312.79877999999997</v>
      </c>
      <c r="E81" s="86"/>
      <c r="F81" s="87"/>
    </row>
    <row r="82" spans="1:6" x14ac:dyDescent="0.25">
      <c r="A82" s="90" t="s">
        <v>95</v>
      </c>
      <c r="B82" s="57"/>
      <c r="C82" s="57"/>
      <c r="D82" s="57"/>
      <c r="E82" s="57"/>
      <c r="F82" s="57"/>
    </row>
    <row r="83" spans="1:6" x14ac:dyDescent="0.25">
      <c r="A83" s="91"/>
      <c r="B83" s="91"/>
      <c r="C83" s="91"/>
      <c r="D83" s="91"/>
      <c r="E83" s="91"/>
      <c r="F83" s="91"/>
    </row>
    <row r="84" spans="1:6" x14ac:dyDescent="0.25">
      <c r="B84" s="3"/>
    </row>
    <row r="85" spans="1:6" x14ac:dyDescent="0.25">
      <c r="B85" s="3"/>
    </row>
    <row r="86" spans="1:6" x14ac:dyDescent="0.25">
      <c r="B86" s="3"/>
    </row>
    <row r="87" spans="1:6" x14ac:dyDescent="0.25">
      <c r="B87" s="3"/>
    </row>
    <row r="88" spans="1:6" x14ac:dyDescent="0.25">
      <c r="B88" s="3"/>
    </row>
    <row r="89" spans="1:6" x14ac:dyDescent="0.25">
      <c r="B89" s="3"/>
    </row>
    <row r="90" spans="1:6" x14ac:dyDescent="0.25">
      <c r="B90" s="3"/>
    </row>
    <row r="91" spans="1:6" x14ac:dyDescent="0.25">
      <c r="B91" s="3"/>
    </row>
    <row r="92" spans="1:6" x14ac:dyDescent="0.25">
      <c r="B92" s="3"/>
    </row>
    <row r="93" spans="1:6" x14ac:dyDescent="0.25">
      <c r="B93" s="3"/>
    </row>
    <row r="94" spans="1:6" x14ac:dyDescent="0.25">
      <c r="B94" s="3"/>
    </row>
    <row r="95" spans="1:6" x14ac:dyDescent="0.25">
      <c r="B95" s="3"/>
    </row>
    <row r="96" spans="1:6" x14ac:dyDescent="0.25">
      <c r="B96" s="3"/>
    </row>
    <row r="97" spans="1:2" x14ac:dyDescent="0.25">
      <c r="B97" s="3"/>
    </row>
    <row r="98" spans="1:2" x14ac:dyDescent="0.25">
      <c r="B98" s="3"/>
    </row>
    <row r="99" spans="1:2" x14ac:dyDescent="0.25">
      <c r="B99" s="3"/>
    </row>
    <row r="100" spans="1:2" x14ac:dyDescent="0.25">
      <c r="A100" s="3"/>
    </row>
    <row r="101" spans="1:2" x14ac:dyDescent="0.25">
      <c r="A101" s="3"/>
    </row>
    <row r="102" spans="1:2" x14ac:dyDescent="0.25">
      <c r="A102" s="3"/>
    </row>
    <row r="103" spans="1:2" x14ac:dyDescent="0.25">
      <c r="A103" s="3"/>
    </row>
  </sheetData>
  <mergeCells count="9">
    <mergeCell ref="B15:C15"/>
    <mergeCell ref="A17:F17"/>
    <mergeCell ref="A83:F83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99CF19-B39C-44BC-ACB2-4C52DB71DC57}"/>
</file>

<file path=customXml/itemProps2.xml><?xml version="1.0" encoding="utf-8"?>
<ds:datastoreItem xmlns:ds="http://schemas.openxmlformats.org/officeDocument/2006/customXml" ds:itemID="{FC831383-6002-4C66-8A28-F9219F78D517}"/>
</file>

<file path=customXml/itemProps3.xml><?xml version="1.0" encoding="utf-8"?>
<ds:datastoreItem xmlns:ds="http://schemas.openxmlformats.org/officeDocument/2006/customXml" ds:itemID="{C68A7079-FEF1-46C9-92D0-84C765441D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citricos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2023-04-13T14:08:34Z</dcterms:created>
  <dcterms:modified xsi:type="dcterms:W3CDTF">2023-04-13T14:09:11Z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