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"/>
    </mc:Choice>
  </mc:AlternateContent>
  <bookViews>
    <workbookView xWindow="14895" yWindow="0" windowWidth="13905" windowHeight="18000"/>
  </bookViews>
  <sheets>
    <sheet name="CLAVEL" sheetId="1" r:id="rId1"/>
  </sheets>
  <definedNames>
    <definedName name="_xlnm.Print_Area" localSheetId="0">CLAVEL!$A$1:$G$111</definedName>
  </definedNames>
  <calcPr calcId="162913"/>
</workbook>
</file>

<file path=xl/calcChain.xml><?xml version="1.0" encoding="utf-8"?>
<calcChain xmlns="http://schemas.openxmlformats.org/spreadsheetml/2006/main">
  <c r="G72" i="1" l="1"/>
  <c r="G45" i="1"/>
  <c r="G30" i="1"/>
  <c r="F36" i="1" l="1"/>
  <c r="G36" i="1" s="1"/>
  <c r="G31" i="1" l="1"/>
  <c r="G29" i="1"/>
  <c r="G28" i="1"/>
  <c r="G27" i="1"/>
  <c r="G26" i="1"/>
  <c r="G25" i="1"/>
  <c r="G24" i="1"/>
  <c r="G23" i="1"/>
  <c r="G22" i="1"/>
  <c r="G21" i="1"/>
  <c r="G20" i="1"/>
  <c r="G38" i="1"/>
  <c r="G39" i="1"/>
  <c r="G37" i="1"/>
  <c r="G32" i="1" l="1"/>
  <c r="C98" i="1" s="1"/>
  <c r="G55" i="1"/>
  <c r="G61" i="1"/>
  <c r="G71" i="1" l="1"/>
  <c r="G70" i="1"/>
  <c r="G69" i="1"/>
  <c r="G68" i="1"/>
  <c r="G67" i="1"/>
  <c r="G65" i="1"/>
  <c r="G64" i="1"/>
  <c r="G62" i="1"/>
  <c r="G59" i="1"/>
  <c r="G58" i="1"/>
  <c r="G57" i="1"/>
  <c r="C100" i="1" l="1"/>
  <c r="G49" i="1" l="1"/>
  <c r="C101" i="1" s="1"/>
  <c r="G11" i="1"/>
  <c r="G82" i="1" s="1"/>
  <c r="C102" i="1"/>
  <c r="G76" i="1"/>
  <c r="G77" i="1" s="1"/>
  <c r="C103" i="1" s="1"/>
  <c r="G40" i="1" l="1"/>
  <c r="C99" i="1" s="1"/>
  <c r="G50" i="1"/>
  <c r="G79" i="1" l="1"/>
  <c r="G80" i="1" s="1"/>
  <c r="G81" i="1" l="1"/>
  <c r="C104" i="1"/>
  <c r="C105" i="1" s="1"/>
  <c r="D99" i="1" l="1"/>
  <c r="D98" i="1"/>
  <c r="D102" i="1"/>
  <c r="G83" i="1"/>
  <c r="C110" i="1"/>
  <c r="E110" i="1"/>
  <c r="D110" i="1"/>
  <c r="D103" i="1" l="1"/>
  <c r="D101" i="1"/>
  <c r="D104" i="1"/>
  <c r="D105" i="1" l="1"/>
</calcChain>
</file>

<file path=xl/sharedStrings.xml><?xml version="1.0" encoding="utf-8"?>
<sst xmlns="http://schemas.openxmlformats.org/spreadsheetml/2006/main" count="203" uniqueCount="129">
  <si>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</si>
  <si>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</si>
  <si>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</si>
  <si>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</si>
  <si>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</si>
  <si>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</si>
  <si>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</si>
  <si>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</si>
  <si>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</si>
  <si>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</si>
  <si>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</si>
  <si>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</si>
  <si>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</si>
  <si>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</si>
  <si>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</si>
  <si>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</si>
  <si>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</si>
  <si>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</si>
  <si>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</si>
  <si>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</si>
  <si>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</si>
  <si>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</si>
  <si>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</si>
  <si>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</si>
  <si>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</si>
  <si>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</si>
  <si>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</si>
  <si>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</si>
  <si>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</si>
  <si>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</si>
  <si>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</si>
  <si>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</si>
  <si>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</si>
  <si>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</si>
  <si>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</si>
  <si>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</si>
  <si>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</si>
  <si>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</si>
  <si>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</si>
  <si>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</si>
  <si>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</si>
  <si>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</si>
  <si>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</si>
  <si>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</si>
  <si>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</si>
  <si>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</si>
  <si>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</si>
  <si>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</si>
  <si>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</si>
  <si>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</si>
  <si>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</si>
  <si>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</si>
  <si>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 xml:space="preserve">Traslados </t>
  </si>
  <si>
    <t>Todo el año</t>
  </si>
  <si>
    <t>Mercado interno</t>
  </si>
  <si>
    <t xml:space="preserve">Aplicaciones fitosanitarias </t>
  </si>
  <si>
    <t>Enero-Diciembre</t>
  </si>
  <si>
    <t>Domingo-Atenea orange-Mojacar-Atenea-Brava</t>
  </si>
  <si>
    <t>Doñihue</t>
  </si>
  <si>
    <t>PRECIO ESPERADO ($/vara)</t>
  </si>
  <si>
    <t>Cosecha, selección, embalaje</t>
  </si>
  <si>
    <t>Rovral</t>
  </si>
  <si>
    <t>Phyton 27</t>
  </si>
  <si>
    <t>Fungicidas</t>
  </si>
  <si>
    <t>Acaban</t>
  </si>
  <si>
    <t>Acaricdas</t>
  </si>
  <si>
    <t>Nitrato de Amonio</t>
  </si>
  <si>
    <t>Sulfato de Magnesio</t>
  </si>
  <si>
    <t>Sulfato de Potasio</t>
  </si>
  <si>
    <t>Acido borico</t>
  </si>
  <si>
    <t>ESCENARIOS COSTO UNITARIO  ($/unidad)</t>
  </si>
  <si>
    <t>Rendimiento (unidades/Ha)</t>
  </si>
  <si>
    <t xml:space="preserve">Costo unitario ($/unidad) </t>
  </si>
  <si>
    <t>RENDIMIENTO (VARAS; INVERNADERO 210 m2)</t>
  </si>
  <si>
    <t>Construcción invernadero</t>
  </si>
  <si>
    <t>Julio</t>
  </si>
  <si>
    <t>Mayo</t>
  </si>
  <si>
    <t>Año</t>
  </si>
  <si>
    <t>Preparación de suelo</t>
  </si>
  <si>
    <t>Cantidad</t>
  </si>
  <si>
    <t>MATERIALES</t>
  </si>
  <si>
    <t>Postes 4" x 3 mts.</t>
  </si>
  <si>
    <t xml:space="preserve">Cant. Tabla tapa 1x4"x 3,2 mts. </t>
  </si>
  <si>
    <t>Listones madera 1"x1" x 3,20</t>
  </si>
  <si>
    <t>Polietileno techo</t>
  </si>
  <si>
    <t>kg</t>
  </si>
  <si>
    <t>Polietileno cortina</t>
  </si>
  <si>
    <t>Polietileno frente y ventanas</t>
  </si>
  <si>
    <t>Kg</t>
  </si>
  <si>
    <t>Clavo 3"</t>
  </si>
  <si>
    <t>Alambre Galvanizado Nº8</t>
  </si>
  <si>
    <t>Rollo</t>
  </si>
  <si>
    <t>Alquitrán Líquido</t>
  </si>
  <si>
    <t>Gl</t>
  </si>
  <si>
    <t>Kit sistema riego</t>
  </si>
  <si>
    <t>Subtotal Materiales</t>
  </si>
  <si>
    <t>Materiales Invernadero</t>
  </si>
  <si>
    <t>COSTOS DIRECTOS DE PRODUCCIÓN POR  210 m2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</si>
  <si>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</si>
  <si>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</si>
  <si>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Polietileno Caza-Perro</t>
  </si>
  <si>
    <t xml:space="preserve"> </t>
  </si>
  <si>
    <t>Todas</t>
  </si>
  <si>
    <t>Aliette 80 WP</t>
  </si>
  <si>
    <t>Karate Zeon</t>
  </si>
  <si>
    <t>Vertimec 018 ec</t>
  </si>
  <si>
    <t>Nitrato de calcio</t>
  </si>
  <si>
    <t>Esqueje clavel</t>
  </si>
  <si>
    <t>Enero</t>
  </si>
  <si>
    <t>L</t>
  </si>
  <si>
    <t>u</t>
  </si>
  <si>
    <t>Trigard 75 WP 50 g</t>
  </si>
  <si>
    <t>PROPAGACIÓN</t>
  </si>
  <si>
    <t>Clavo 2,5"</t>
  </si>
  <si>
    <t>Fertilizacion/riego</t>
  </si>
  <si>
    <t>7. Densidad de plantación 40 esquejes por m2 aprox, en  camellones de 1 m con pasillos de 0,5 m.</t>
  </si>
  <si>
    <t>4. Los insumos aplicados (tipo y dosis) son referenciales y deben correspoder al territorio en particular.</t>
  </si>
  <si>
    <t>5. El costo de la maquinaria incluye costo del operador, combustible y  arriendo de la maquinaria propiamente tal.</t>
  </si>
  <si>
    <t>6. El  costo de la mano de obra incluye impuestos e  imposiciones.</t>
  </si>
  <si>
    <t>Heladas - Sequia</t>
  </si>
  <si>
    <t>Mayo-Septiembre</t>
  </si>
  <si>
    <t>Agosto-Febrero</t>
  </si>
  <si>
    <t>Septiembre-Febrero</t>
  </si>
  <si>
    <t>Septiembre-Mayo</t>
  </si>
  <si>
    <t>2. Precio de insumos corresponde a  precios  colocados en el predio.</t>
  </si>
  <si>
    <t>3. Precio esperado por ventas corresponde a precio colocado en el domicilio del comprador, ( incluye Ingreso a Feria).</t>
  </si>
  <si>
    <t>CLAVEL</t>
  </si>
  <si>
    <t>INSECTICIDAS</t>
  </si>
  <si>
    <t>FERTILIZANTES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</si>
</sst>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theme="0"/>
      <name val="Arial Narrow"/>
      <family val="2"/>
    </font>
    <font>
      <sz val="11"/>
      <color indexed="8"/>
      <name val="Calibri"/>
      <family val="2"/>
    </font>
    <font>
      <sz val="9"/>
      <color rgb="FF000000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sz val="6"/>
      <color indexed="8"/>
      <name val="Arial Narrow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22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vertical="center" wrapText="1"/>
    </xf>
    <xf numFmtId="0" fontId="1" fillId="2" borderId="14" xfId="0" applyFont="1" applyFill="1" applyBorder="1" applyAlignment="1"/>
    <xf numFmtId="0" fontId="1" fillId="2" borderId="22" xfId="0" applyFont="1" applyFill="1" applyBorder="1" applyAlignment="1"/>
    <xf numFmtId="0" fontId="1" fillId="2" borderId="22" xfId="0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/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16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vertical="center"/>
    </xf>
    <xf numFmtId="166" fontId="3" fillId="6" borderId="18" xfId="0" applyNumberFormat="1" applyFont="1" applyFill="1" applyBorder="1" applyAlignment="1">
      <alignment vertical="center"/>
    </xf>
    <xf numFmtId="9" fontId="3" fillId="6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49" fontId="3" fillId="8" borderId="17" xfId="0" applyNumberFormat="1" applyFont="1" applyFill="1" applyBorder="1" applyAlignment="1">
      <alignment vertical="center"/>
    </xf>
    <xf numFmtId="166" fontId="3" fillId="8" borderId="18" xfId="0" applyNumberFormat="1" applyFont="1" applyFill="1" applyBorder="1" applyAlignment="1">
      <alignment vertical="center"/>
    </xf>
    <xf numFmtId="166" fontId="3" fillId="8" borderId="19" xfId="0" applyNumberFormat="1" applyFont="1" applyFill="1" applyBorder="1" applyAlignment="1">
      <alignment vertical="center"/>
    </xf>
    <xf numFmtId="41" fontId="3" fillId="8" borderId="27" xfId="1" applyFont="1" applyFill="1" applyBorder="1" applyAlignment="1">
      <alignment vertical="center"/>
    </xf>
    <xf numFmtId="41" fontId="3" fillId="8" borderId="28" xfId="1" applyFont="1" applyFill="1" applyBorder="1" applyAlignment="1">
      <alignment vertical="center"/>
    </xf>
    <xf numFmtId="49" fontId="3" fillId="2" borderId="29" xfId="0" applyNumberFormat="1" applyFont="1" applyFill="1" applyBorder="1" applyAlignment="1">
      <alignment vertical="center"/>
    </xf>
    <xf numFmtId="0" fontId="1" fillId="2" borderId="30" xfId="0" applyFont="1" applyFill="1" applyBorder="1" applyAlignment="1"/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49" fontId="1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vertical="center"/>
    </xf>
    <xf numFmtId="0" fontId="1" fillId="2" borderId="35" xfId="0" applyFont="1" applyFill="1" applyBorder="1" applyAlignment="1"/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49" fontId="3" fillId="6" borderId="37" xfId="0" applyNumberFormat="1" applyFont="1" applyFill="1" applyBorder="1" applyAlignment="1">
      <alignment vertical="center"/>
    </xf>
    <xf numFmtId="49" fontId="3" fillId="6" borderId="38" xfId="0" applyNumberFormat="1" applyFont="1" applyFill="1" applyBorder="1" applyAlignment="1">
      <alignment horizontal="center" vertical="center"/>
    </xf>
    <xf numFmtId="49" fontId="1" fillId="6" borderId="39" xfId="0" applyNumberFormat="1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49" fontId="3" fillId="8" borderId="26" xfId="1" applyNumberFormat="1" applyFont="1" applyFill="1" applyBorder="1" applyAlignment="1">
      <alignment vertical="center"/>
    </xf>
    <xf numFmtId="41" fontId="8" fillId="7" borderId="23" xfId="1" applyFont="1" applyFill="1" applyBorder="1" applyAlignment="1">
      <alignment horizontal="center" vertical="center"/>
    </xf>
    <xf numFmtId="41" fontId="8" fillId="7" borderId="24" xfId="1" applyFont="1" applyFill="1" applyBorder="1" applyAlignment="1">
      <alignment horizontal="center" vertical="center"/>
    </xf>
    <xf numFmtId="41" fontId="8" fillId="7" borderId="25" xfId="1" applyFont="1" applyFill="1" applyBorder="1" applyAlignment="1">
      <alignment horizontal="center" vertical="center"/>
    </xf>
    <xf numFmtId="49" fontId="7" fillId="7" borderId="23" xfId="0" applyNumberFormat="1" applyFont="1" applyFill="1" applyBorder="1" applyAlignment="1">
      <alignment vertical="center"/>
    </xf>
    <xf numFmtId="49" fontId="7" fillId="7" borderId="24" xfId="0" applyNumberFormat="1" applyFont="1" applyFill="1" applyBorder="1" applyAlignment="1">
      <alignment vertical="center"/>
    </xf>
    <xf numFmtId="0" fontId="0" fillId="2" borderId="4" xfId="0" applyFill="1" applyBorder="1"/>
    <xf numFmtId="3" fontId="10" fillId="0" borderId="40" xfId="0" applyNumberFormat="1" applyFont="1" applyBorder="1" applyAlignment="1">
      <alignment horizontal="right"/>
    </xf>
    <xf numFmtId="0" fontId="1" fillId="2" borderId="7" xfId="0" applyFont="1" applyFill="1" applyBorder="1"/>
    <xf numFmtId="49" fontId="2" fillId="3" borderId="20" xfId="0" applyNumberFormat="1" applyFont="1" applyFill="1" applyBorder="1" applyAlignment="1">
      <alignment horizontal="left" wrapText="1"/>
    </xf>
    <xf numFmtId="49" fontId="2" fillId="3" borderId="21" xfId="0" applyNumberFormat="1" applyFont="1" applyFill="1" applyBorder="1" applyAlignment="1">
      <alignment horizontal="left" wrapText="1"/>
    </xf>
    <xf numFmtId="0" fontId="0" fillId="0" borderId="0" xfId="0" applyNumberFormat="1"/>
    <xf numFmtId="0" fontId="0" fillId="0" borderId="0" xfId="0"/>
    <xf numFmtId="49" fontId="1" fillId="2" borderId="20" xfId="0" applyNumberFormat="1" applyFont="1" applyFill="1" applyBorder="1" applyAlignment="1">
      <alignment vertical="center" wrapText="1"/>
    </xf>
    <xf numFmtId="49" fontId="1" fillId="2" borderId="21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3" fontId="10" fillId="0" borderId="40" xfId="0" applyNumberFormat="1" applyFont="1" applyBorder="1" applyAlignment="1">
      <alignment horizontal="right" wrapText="1"/>
    </xf>
    <xf numFmtId="49" fontId="1" fillId="2" borderId="20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0" fontId="11" fillId="2" borderId="8" xfId="0" applyFont="1" applyFill="1" applyBorder="1" applyAlignment="1">
      <alignment wrapText="1"/>
    </xf>
    <xf numFmtId="14" fontId="11" fillId="2" borderId="9" xfId="0" applyNumberFormat="1" applyFont="1" applyFill="1" applyBorder="1" applyAlignment="1"/>
    <xf numFmtId="0" fontId="11" fillId="2" borderId="3" xfId="0" applyFont="1" applyFill="1" applyBorder="1" applyAlignment="1"/>
    <xf numFmtId="0" fontId="11" fillId="2" borderId="9" xfId="0" applyFont="1" applyFill="1" applyBorder="1" applyAlignment="1"/>
    <xf numFmtId="0" fontId="11" fillId="2" borderId="9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2" borderId="10" xfId="0" applyFont="1" applyFill="1" applyBorder="1" applyAlignment="1"/>
    <xf numFmtId="49" fontId="12" fillId="3" borderId="6" xfId="0" applyNumberFormat="1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1" fillId="2" borderId="11" xfId="0" applyFont="1" applyFill="1" applyBorder="1" applyAlignment="1"/>
    <xf numFmtId="0" fontId="11" fillId="2" borderId="12" xfId="0" applyFont="1" applyFill="1" applyBorder="1" applyAlignment="1">
      <alignment horizontal="left"/>
    </xf>
    <xf numFmtId="0" fontId="11" fillId="2" borderId="12" xfId="0" applyFont="1" applyFill="1" applyBorder="1" applyAlignment="1"/>
    <xf numFmtId="0" fontId="11" fillId="2" borderId="12" xfId="0" applyFont="1" applyFill="1" applyBorder="1" applyAlignment="1">
      <alignment horizontal="right"/>
    </xf>
    <xf numFmtId="0" fontId="0" fillId="2" borderId="4" xfId="0" applyFont="1" applyFill="1" applyBorder="1" applyAlignment="1"/>
    <xf numFmtId="49" fontId="5" fillId="4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5" fillId="3" borderId="41" xfId="0" applyNumberFormat="1" applyFont="1" applyFill="1" applyBorder="1" applyAlignment="1">
      <alignment horizontal="center" vertical="center"/>
    </xf>
    <xf numFmtId="49" fontId="5" fillId="3" borderId="41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1" fillId="0" borderId="41" xfId="0" applyFont="1" applyFill="1" applyBorder="1" applyAlignment="1">
      <alignment vertical="center"/>
    </xf>
    <xf numFmtId="0" fontId="1" fillId="0" borderId="41" xfId="0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vertical="center"/>
    </xf>
    <xf numFmtId="3" fontId="1" fillId="0" borderId="4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49" fontId="13" fillId="3" borderId="41" xfId="0" applyNumberFormat="1" applyFont="1" applyFill="1" applyBorder="1" applyAlignment="1">
      <alignment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vertical="center"/>
    </xf>
    <xf numFmtId="3" fontId="13" fillId="3" borderId="41" xfId="0" applyNumberFormat="1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11" fillId="2" borderId="43" xfId="0" applyFont="1" applyFill="1" applyBorder="1" applyAlignment="1"/>
    <xf numFmtId="3" fontId="11" fillId="2" borderId="43" xfId="0" applyNumberFormat="1" applyFont="1" applyFill="1" applyBorder="1" applyAlignment="1"/>
    <xf numFmtId="0" fontId="0" fillId="0" borderId="13" xfId="0" applyNumberFormat="1" applyFont="1" applyBorder="1" applyAlignment="1"/>
    <xf numFmtId="49" fontId="15" fillId="4" borderId="44" xfId="0" applyNumberFormat="1" applyFont="1" applyFill="1" applyBorder="1" applyAlignment="1">
      <alignment vertical="center"/>
    </xf>
    <xf numFmtId="0" fontId="15" fillId="4" borderId="45" xfId="0" applyFont="1" applyFill="1" applyBorder="1" applyAlignment="1">
      <alignment vertical="center"/>
    </xf>
    <xf numFmtId="165" fontId="15" fillId="4" borderId="46" xfId="0" applyNumberFormat="1" applyFont="1" applyFill="1" applyBorder="1" applyAlignment="1">
      <alignment vertical="center"/>
    </xf>
    <xf numFmtId="49" fontId="15" fillId="3" borderId="47" xfId="0" applyNumberFormat="1" applyFont="1" applyFill="1" applyBorder="1" applyAlignment="1">
      <alignment vertical="center"/>
    </xf>
    <xf numFmtId="0" fontId="15" fillId="3" borderId="41" xfId="0" applyFont="1" applyFill="1" applyBorder="1" applyAlignment="1">
      <alignment vertical="center"/>
    </xf>
    <xf numFmtId="165" fontId="15" fillId="3" borderId="48" xfId="0" applyNumberFormat="1" applyFont="1" applyFill="1" applyBorder="1" applyAlignment="1">
      <alignment vertical="center"/>
    </xf>
    <xf numFmtId="49" fontId="15" fillId="4" borderId="47" xfId="0" applyNumberFormat="1" applyFont="1" applyFill="1" applyBorder="1" applyAlignment="1">
      <alignment vertical="center"/>
    </xf>
    <xf numFmtId="0" fontId="15" fillId="4" borderId="41" xfId="0" applyFont="1" applyFill="1" applyBorder="1" applyAlignment="1">
      <alignment vertical="center"/>
    </xf>
    <xf numFmtId="165" fontId="15" fillId="4" borderId="48" xfId="0" applyNumberFormat="1" applyFont="1" applyFill="1" applyBorder="1" applyAlignment="1">
      <alignment vertical="center"/>
    </xf>
    <xf numFmtId="49" fontId="15" fillId="4" borderId="49" xfId="0" applyNumberFormat="1" applyFont="1" applyFill="1" applyBorder="1" applyAlignment="1">
      <alignment vertical="center"/>
    </xf>
    <xf numFmtId="0" fontId="16" fillId="4" borderId="50" xfId="0" applyFont="1" applyFill="1" applyBorder="1" applyAlignment="1">
      <alignment vertical="center"/>
    </xf>
    <xf numFmtId="165" fontId="15" fillId="10" borderId="51" xfId="0" applyNumberFormat="1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127000</xdr:rowOff>
    </xdr:from>
    <xdr:to>
      <xdr:col>6</xdr:col>
      <xdr:colOff>822614</xdr:colOff>
      <xdr:row>6</xdr:row>
      <xdr:rowOff>222584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9" y="127000"/>
          <a:ext cx="5905500" cy="1238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0"/>
  <sheetViews>
    <sheetView showGridLines="0" tabSelected="1" zoomScale="110" zoomScaleNormal="110" workbookViewId="0">
      <selection activeCell="H14" sqref="H14"/>
    </sheetView>
  </sheetViews>
  <sheetFormatPr baseColWidth="10" defaultColWidth="10.85546875" defaultRowHeight="11.25" customHeight="1" x14ac:dyDescent="0.25"/>
  <cols>
    <col min="1" max="1" width="4.42578125" style="4" customWidth="1"/>
    <col min="2" max="2" width="20.42578125" style="4" customWidth="1"/>
    <col min="3" max="3" width="19.42578125" style="4" customWidth="1"/>
    <col min="4" max="4" width="9.42578125" style="32" customWidth="1"/>
    <col min="5" max="5" width="14.42578125" style="32" customWidth="1"/>
    <col min="6" max="7" width="12.42578125" style="32" customWidth="1"/>
    <col min="8" max="255" width="10.85546875" style="4" customWidth="1"/>
    <col min="256" max="16384" width="10.85546875" style="5"/>
  </cols>
  <sheetData>
    <row r="1" spans="1:255" ht="15" customHeight="1" x14ac:dyDescent="0.25">
      <c r="A1" s="2"/>
      <c r="B1" s="2"/>
      <c r="C1" s="2"/>
      <c r="D1" s="3"/>
      <c r="E1" s="3"/>
      <c r="F1" s="3"/>
      <c r="G1" s="3"/>
    </row>
    <row r="2" spans="1:255" ht="15" customHeight="1" x14ac:dyDescent="0.25">
      <c r="A2" s="2"/>
      <c r="B2" s="2"/>
      <c r="C2" s="2"/>
      <c r="D2" s="3"/>
      <c r="E2" s="3"/>
      <c r="F2" s="3"/>
      <c r="G2" s="3"/>
    </row>
    <row r="3" spans="1:255" ht="15" customHeight="1" x14ac:dyDescent="0.25">
      <c r="A3" s="2"/>
      <c r="B3" s="2"/>
      <c r="C3" s="2"/>
      <c r="D3" s="3"/>
      <c r="E3" s="3"/>
      <c r="F3" s="3"/>
      <c r="G3" s="3"/>
    </row>
    <row r="4" spans="1:255" ht="15" customHeight="1" x14ac:dyDescent="0.25">
      <c r="A4" s="2"/>
      <c r="B4" s="2"/>
      <c r="C4" s="2"/>
      <c r="D4" s="3"/>
      <c r="E4" s="3"/>
      <c r="F4" s="3"/>
      <c r="G4" s="3"/>
    </row>
    <row r="5" spans="1:255" ht="15" customHeight="1" x14ac:dyDescent="0.25">
      <c r="A5" s="2"/>
      <c r="B5" s="2"/>
      <c r="C5" s="2"/>
      <c r="D5" s="3"/>
      <c r="E5" s="3"/>
      <c r="F5" s="3"/>
      <c r="G5" s="3"/>
    </row>
    <row r="6" spans="1:255" ht="15" customHeight="1" x14ac:dyDescent="0.25">
      <c r="A6" s="2"/>
      <c r="B6" s="2"/>
      <c r="C6" s="2"/>
      <c r="D6" s="3"/>
      <c r="E6" s="3"/>
      <c r="F6" s="3"/>
      <c r="G6" s="3"/>
    </row>
    <row r="7" spans="1:255" ht="23.25" customHeight="1" x14ac:dyDescent="0.25">
      <c r="A7" s="2"/>
      <c r="B7" s="6"/>
      <c r="C7" s="7"/>
      <c r="D7" s="3"/>
      <c r="E7" s="8"/>
      <c r="F7" s="8"/>
      <c r="G7" s="8"/>
    </row>
    <row r="8" spans="1:255" s="64" customFormat="1" ht="27.75" customHeight="1" x14ac:dyDescent="0.25">
      <c r="A8" s="58"/>
      <c r="B8" s="9" t="s">
        <v>0</v>
      </c>
      <c r="C8" s="59" t="s">
        <v>126</v>
      </c>
      <c r="D8" s="60"/>
      <c r="E8" s="61" t="s">
        <v>73</v>
      </c>
      <c r="F8" s="62"/>
      <c r="G8" s="59">
        <v>36000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</row>
    <row r="9" spans="1:255" s="64" customFormat="1" ht="25.5" customHeight="1" x14ac:dyDescent="0.25">
      <c r="A9" s="58"/>
      <c r="B9" s="1" t="s">
        <v>1</v>
      </c>
      <c r="C9" s="69" t="s">
        <v>57</v>
      </c>
      <c r="D9" s="60"/>
      <c r="E9" s="65" t="s">
        <v>2</v>
      </c>
      <c r="F9" s="66"/>
      <c r="G9" s="59" t="s">
        <v>108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</row>
    <row r="10" spans="1:255" s="64" customFormat="1" ht="18" customHeight="1" x14ac:dyDescent="0.25">
      <c r="A10" s="58"/>
      <c r="B10" s="1" t="s">
        <v>3</v>
      </c>
      <c r="C10" s="59" t="s">
        <v>4</v>
      </c>
      <c r="D10" s="60"/>
      <c r="E10" s="65" t="s">
        <v>59</v>
      </c>
      <c r="F10" s="66"/>
      <c r="G10" s="59">
        <v>250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</row>
    <row r="11" spans="1:255" s="64" customFormat="1" ht="11.25" customHeight="1" x14ac:dyDescent="0.25">
      <c r="A11" s="58"/>
      <c r="B11" s="1" t="s">
        <v>5</v>
      </c>
      <c r="C11" s="59" t="s">
        <v>6</v>
      </c>
      <c r="D11" s="60"/>
      <c r="E11" s="67" t="s">
        <v>7</v>
      </c>
      <c r="F11" s="68"/>
      <c r="G11" s="59">
        <f>(G8*G10)</f>
        <v>9000000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</row>
    <row r="12" spans="1:255" s="64" customFormat="1" ht="15" customHeight="1" x14ac:dyDescent="0.25">
      <c r="A12" s="58"/>
      <c r="B12" s="1" t="s">
        <v>8</v>
      </c>
      <c r="C12" s="59" t="s">
        <v>58</v>
      </c>
      <c r="D12" s="60"/>
      <c r="E12" s="65" t="s">
        <v>9</v>
      </c>
      <c r="F12" s="66"/>
      <c r="G12" s="59" t="s">
        <v>54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</row>
    <row r="13" spans="1:255" s="64" customFormat="1" ht="15" x14ac:dyDescent="0.25">
      <c r="A13" s="58"/>
      <c r="B13" s="1" t="s">
        <v>10</v>
      </c>
      <c r="C13" s="59" t="s">
        <v>102</v>
      </c>
      <c r="D13" s="60"/>
      <c r="E13" s="65" t="s">
        <v>11</v>
      </c>
      <c r="F13" s="66"/>
      <c r="G13" s="69" t="s">
        <v>53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</row>
    <row r="14" spans="1:255" s="64" customFormat="1" ht="25.5" customHeight="1" x14ac:dyDescent="0.25">
      <c r="A14" s="58"/>
      <c r="B14" s="1" t="s">
        <v>12</v>
      </c>
      <c r="C14" s="69" t="s">
        <v>108</v>
      </c>
      <c r="D14" s="60"/>
      <c r="E14" s="70" t="s">
        <v>13</v>
      </c>
      <c r="F14" s="71"/>
      <c r="G14" s="69" t="s">
        <v>119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</row>
    <row r="15" spans="1:255" customFormat="1" ht="12" customHeight="1" x14ac:dyDescent="0.25">
      <c r="A15" s="72"/>
      <c r="B15" s="73"/>
      <c r="C15" s="74"/>
      <c r="D15" s="75"/>
      <c r="E15" s="76"/>
      <c r="F15" s="76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</row>
    <row r="16" spans="1:255" customFormat="1" ht="12" customHeight="1" x14ac:dyDescent="0.25">
      <c r="A16" s="79"/>
      <c r="B16" s="80" t="s">
        <v>97</v>
      </c>
      <c r="C16" s="81"/>
      <c r="D16" s="81"/>
      <c r="E16" s="81"/>
      <c r="F16" s="81"/>
      <c r="G16" s="81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</row>
    <row r="17" spans="1:255" customFormat="1" ht="12" customHeight="1" x14ac:dyDescent="0.25">
      <c r="A17" s="72"/>
      <c r="B17" s="82"/>
      <c r="C17" s="83"/>
      <c r="D17" s="83"/>
      <c r="E17" s="83"/>
      <c r="F17" s="84"/>
      <c r="G17" s="85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</row>
    <row r="18" spans="1:255" customFormat="1" ht="12" customHeight="1" x14ac:dyDescent="0.25">
      <c r="A18" s="86"/>
      <c r="B18" s="87" t="s">
        <v>80</v>
      </c>
      <c r="C18" s="88"/>
      <c r="D18" s="89"/>
      <c r="E18" s="89"/>
      <c r="F18" s="90"/>
      <c r="G18" s="91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</row>
    <row r="19" spans="1:255" customFormat="1" ht="24" customHeight="1" x14ac:dyDescent="0.25">
      <c r="A19" s="86"/>
      <c r="B19" s="92" t="s">
        <v>15</v>
      </c>
      <c r="C19" s="93" t="s">
        <v>16</v>
      </c>
      <c r="D19" s="93" t="s">
        <v>79</v>
      </c>
      <c r="E19" s="92" t="s">
        <v>18</v>
      </c>
      <c r="F19" s="93" t="s">
        <v>19</v>
      </c>
      <c r="G19" s="92" t="s">
        <v>20</v>
      </c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</row>
    <row r="20" spans="1:255" s="100" customFormat="1" ht="12" customHeight="1" x14ac:dyDescent="0.25">
      <c r="A20" s="94"/>
      <c r="B20" s="95" t="s">
        <v>81</v>
      </c>
      <c r="C20" s="96" t="s">
        <v>16</v>
      </c>
      <c r="D20" s="96">
        <v>48</v>
      </c>
      <c r="E20" s="96" t="s">
        <v>76</v>
      </c>
      <c r="F20" s="97">
        <v>6800</v>
      </c>
      <c r="G20" s="98">
        <f>D20*F20</f>
        <v>326400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</row>
    <row r="21" spans="1:255" s="100" customFormat="1" ht="12" customHeight="1" x14ac:dyDescent="0.25">
      <c r="A21" s="94"/>
      <c r="B21" s="95" t="s">
        <v>82</v>
      </c>
      <c r="C21" s="96" t="s">
        <v>16</v>
      </c>
      <c r="D21" s="96">
        <v>145</v>
      </c>
      <c r="E21" s="96" t="s">
        <v>76</v>
      </c>
      <c r="F21" s="97">
        <v>1500</v>
      </c>
      <c r="G21" s="98">
        <f t="shared" ref="G21:G30" si="0">D21*F21</f>
        <v>217500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</row>
    <row r="22" spans="1:255" s="100" customFormat="1" ht="12" customHeight="1" x14ac:dyDescent="0.25">
      <c r="A22" s="94"/>
      <c r="B22" s="95" t="s">
        <v>83</v>
      </c>
      <c r="C22" s="96" t="s">
        <v>16</v>
      </c>
      <c r="D22" s="96">
        <v>80</v>
      </c>
      <c r="E22" s="96" t="s">
        <v>76</v>
      </c>
      <c r="F22" s="97">
        <v>230</v>
      </c>
      <c r="G22" s="98">
        <f t="shared" si="0"/>
        <v>18400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</row>
    <row r="23" spans="1:255" s="100" customFormat="1" ht="12" customHeight="1" x14ac:dyDescent="0.25">
      <c r="A23" s="94"/>
      <c r="B23" s="95" t="s">
        <v>84</v>
      </c>
      <c r="C23" s="96" t="s">
        <v>85</v>
      </c>
      <c r="D23" s="96">
        <v>49.6</v>
      </c>
      <c r="E23" s="96" t="s">
        <v>76</v>
      </c>
      <c r="F23" s="97">
        <v>3048</v>
      </c>
      <c r="G23" s="98">
        <f t="shared" si="0"/>
        <v>151180.80000000002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</row>
    <row r="24" spans="1:255" s="100" customFormat="1" ht="12" customHeight="1" x14ac:dyDescent="0.25">
      <c r="A24" s="94"/>
      <c r="B24" s="95" t="s">
        <v>86</v>
      </c>
      <c r="C24" s="96" t="s">
        <v>85</v>
      </c>
      <c r="D24" s="96">
        <v>24.8</v>
      </c>
      <c r="E24" s="96" t="s">
        <v>76</v>
      </c>
      <c r="F24" s="97">
        <v>3048</v>
      </c>
      <c r="G24" s="98">
        <f t="shared" si="0"/>
        <v>75590.400000000009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</row>
    <row r="25" spans="1:255" s="100" customFormat="1" ht="12" customHeight="1" x14ac:dyDescent="0.25">
      <c r="A25" s="94"/>
      <c r="B25" s="95" t="s">
        <v>87</v>
      </c>
      <c r="C25" s="96" t="s">
        <v>85</v>
      </c>
      <c r="D25" s="96">
        <v>6.4</v>
      </c>
      <c r="E25" s="96" t="s">
        <v>76</v>
      </c>
      <c r="F25" s="97">
        <v>3048</v>
      </c>
      <c r="G25" s="98">
        <f t="shared" si="0"/>
        <v>19507.2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</row>
    <row r="26" spans="1:255" s="100" customFormat="1" ht="12" customHeight="1" x14ac:dyDescent="0.25">
      <c r="A26" s="94"/>
      <c r="B26" s="95" t="s">
        <v>100</v>
      </c>
      <c r="C26" s="96" t="s">
        <v>88</v>
      </c>
      <c r="D26" s="96">
        <v>15.2</v>
      </c>
      <c r="E26" s="96" t="s">
        <v>76</v>
      </c>
      <c r="F26" s="97">
        <v>3048</v>
      </c>
      <c r="G26" s="98">
        <f t="shared" si="0"/>
        <v>46329.599999999999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</row>
    <row r="27" spans="1:255" s="100" customFormat="1" ht="12" customHeight="1" x14ac:dyDescent="0.25">
      <c r="A27" s="94"/>
      <c r="B27" s="95" t="s">
        <v>89</v>
      </c>
      <c r="C27" s="96" t="s">
        <v>88</v>
      </c>
      <c r="D27" s="96">
        <v>10</v>
      </c>
      <c r="E27" s="96" t="s">
        <v>76</v>
      </c>
      <c r="F27" s="97">
        <v>1250</v>
      </c>
      <c r="G27" s="98">
        <f t="shared" si="0"/>
        <v>12500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</row>
    <row r="28" spans="1:255" s="100" customFormat="1" ht="12" customHeight="1" x14ac:dyDescent="0.25">
      <c r="A28" s="94"/>
      <c r="B28" s="95" t="s">
        <v>113</v>
      </c>
      <c r="C28" s="96" t="s">
        <v>88</v>
      </c>
      <c r="D28" s="96">
        <v>3</v>
      </c>
      <c r="E28" s="96" t="s">
        <v>76</v>
      </c>
      <c r="F28" s="97">
        <v>1350</v>
      </c>
      <c r="G28" s="98">
        <f t="shared" si="0"/>
        <v>4050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</row>
    <row r="29" spans="1:255" s="100" customFormat="1" ht="12" customHeight="1" x14ac:dyDescent="0.25">
      <c r="A29" s="94"/>
      <c r="B29" s="95" t="s">
        <v>90</v>
      </c>
      <c r="C29" s="96" t="s">
        <v>91</v>
      </c>
      <c r="D29" s="96">
        <v>1</v>
      </c>
      <c r="E29" s="96" t="s">
        <v>76</v>
      </c>
      <c r="F29" s="97">
        <v>25300</v>
      </c>
      <c r="G29" s="98">
        <f t="shared" si="0"/>
        <v>25300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</row>
    <row r="30" spans="1:255" s="100" customFormat="1" ht="12" customHeight="1" x14ac:dyDescent="0.25">
      <c r="A30" s="94"/>
      <c r="B30" s="95" t="s">
        <v>92</v>
      </c>
      <c r="C30" s="96" t="s">
        <v>93</v>
      </c>
      <c r="D30" s="96">
        <v>1</v>
      </c>
      <c r="E30" s="96" t="s">
        <v>76</v>
      </c>
      <c r="F30" s="97">
        <v>8800</v>
      </c>
      <c r="G30" s="98">
        <f t="shared" si="0"/>
        <v>8800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</row>
    <row r="31" spans="1:255" s="100" customFormat="1" ht="12" customHeight="1" x14ac:dyDescent="0.25">
      <c r="A31" s="94"/>
      <c r="B31" s="95" t="s">
        <v>94</v>
      </c>
      <c r="C31" s="96" t="s">
        <v>16</v>
      </c>
      <c r="D31" s="96">
        <v>1</v>
      </c>
      <c r="E31" s="96" t="s">
        <v>76</v>
      </c>
      <c r="F31" s="97">
        <v>1230000</v>
      </c>
      <c r="G31" s="98">
        <f>D31*F31</f>
        <v>1230000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</row>
    <row r="32" spans="1:255" customFormat="1" ht="11.25" customHeight="1" x14ac:dyDescent="0.25">
      <c r="A32" s="78"/>
      <c r="B32" s="101" t="s">
        <v>95</v>
      </c>
      <c r="C32" s="102"/>
      <c r="D32" s="102"/>
      <c r="E32" s="102"/>
      <c r="F32" s="103"/>
      <c r="G32" s="104">
        <f>SUM(G20:G31)</f>
        <v>2135558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</row>
    <row r="33" spans="1:255" customFormat="1" ht="15.75" customHeight="1" x14ac:dyDescent="0.25">
      <c r="A33" s="86"/>
      <c r="B33" s="105"/>
      <c r="C33" s="106"/>
      <c r="D33" s="106"/>
      <c r="E33" s="106"/>
      <c r="F33" s="107"/>
      <c r="G33" s="107"/>
      <c r="H33" s="78"/>
      <c r="I33" s="78"/>
      <c r="J33" s="78"/>
      <c r="K33" s="10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</row>
    <row r="34" spans="1:255" customFormat="1" ht="12" customHeight="1" x14ac:dyDescent="0.25">
      <c r="A34" s="86"/>
      <c r="B34" s="87" t="s">
        <v>14</v>
      </c>
      <c r="C34" s="88"/>
      <c r="D34" s="89"/>
      <c r="E34" s="89"/>
      <c r="F34" s="90"/>
      <c r="G34" s="91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</row>
    <row r="35" spans="1:255" customFormat="1" ht="24" customHeight="1" x14ac:dyDescent="0.25">
      <c r="A35" s="86"/>
      <c r="B35" s="92" t="s">
        <v>15</v>
      </c>
      <c r="C35" s="93" t="s">
        <v>16</v>
      </c>
      <c r="D35" s="93" t="s">
        <v>17</v>
      </c>
      <c r="E35" s="92" t="s">
        <v>18</v>
      </c>
      <c r="F35" s="93" t="s">
        <v>19</v>
      </c>
      <c r="G35" s="92" t="s">
        <v>20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</row>
    <row r="36" spans="1:255" s="100" customFormat="1" ht="12" customHeight="1" x14ac:dyDescent="0.25">
      <c r="A36" s="94"/>
      <c r="B36" s="95" t="s">
        <v>74</v>
      </c>
      <c r="C36" s="96" t="s">
        <v>21</v>
      </c>
      <c r="D36" s="96">
        <v>6</v>
      </c>
      <c r="E36" s="96" t="s">
        <v>76</v>
      </c>
      <c r="F36" s="97">
        <f>4000*30</f>
        <v>120000</v>
      </c>
      <c r="G36" s="98">
        <f>+D36*F36</f>
        <v>720000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</row>
    <row r="37" spans="1:255" s="100" customFormat="1" ht="12" customHeight="1" x14ac:dyDescent="0.25">
      <c r="A37" s="94"/>
      <c r="B37" s="95" t="s">
        <v>55</v>
      </c>
      <c r="C37" s="96" t="s">
        <v>21</v>
      </c>
      <c r="D37" s="96">
        <v>21</v>
      </c>
      <c r="E37" s="96" t="s">
        <v>56</v>
      </c>
      <c r="F37" s="97">
        <v>25000</v>
      </c>
      <c r="G37" s="98">
        <f>(D37*F37)</f>
        <v>525000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</row>
    <row r="38" spans="1:255" s="100" customFormat="1" ht="12" customHeight="1" x14ac:dyDescent="0.25">
      <c r="A38" s="94"/>
      <c r="B38" s="95" t="s">
        <v>114</v>
      </c>
      <c r="C38" s="96" t="s">
        <v>21</v>
      </c>
      <c r="D38" s="96">
        <v>12</v>
      </c>
      <c r="E38" s="96" t="s">
        <v>77</v>
      </c>
      <c r="F38" s="97">
        <v>25000</v>
      </c>
      <c r="G38" s="98">
        <f t="shared" ref="G38" si="1">(D38*F38)</f>
        <v>300000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</row>
    <row r="39" spans="1:255" s="100" customFormat="1" ht="12" customHeight="1" x14ac:dyDescent="0.25">
      <c r="A39" s="94"/>
      <c r="B39" s="95" t="s">
        <v>60</v>
      </c>
      <c r="C39" s="96" t="s">
        <v>21</v>
      </c>
      <c r="D39" s="96">
        <v>40</v>
      </c>
      <c r="E39" s="96" t="s">
        <v>77</v>
      </c>
      <c r="F39" s="97">
        <v>25000</v>
      </c>
      <c r="G39" s="98">
        <f t="shared" ref="G39" si="2">(D39*F39)</f>
        <v>1000000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</row>
    <row r="40" spans="1:255" customFormat="1" ht="11.25" customHeight="1" x14ac:dyDescent="0.25">
      <c r="A40" s="78"/>
      <c r="B40" s="101" t="s">
        <v>22</v>
      </c>
      <c r="C40" s="102"/>
      <c r="D40" s="102"/>
      <c r="E40" s="102"/>
      <c r="F40" s="103"/>
      <c r="G40" s="104">
        <f>SUM(G36:G39)</f>
        <v>2545000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</row>
    <row r="41" spans="1:255" customFormat="1" ht="15.75" customHeight="1" x14ac:dyDescent="0.25">
      <c r="A41" s="86"/>
      <c r="B41" s="105"/>
      <c r="C41" s="106"/>
      <c r="D41" s="106"/>
      <c r="E41" s="106"/>
      <c r="F41" s="107"/>
      <c r="G41" s="107"/>
      <c r="H41" s="78"/>
      <c r="I41" s="78"/>
      <c r="J41" s="78"/>
      <c r="K41" s="10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</row>
    <row r="42" spans="1:255" customFormat="1" ht="12" customHeight="1" x14ac:dyDescent="0.25">
      <c r="A42" s="86"/>
      <c r="B42" s="87" t="s">
        <v>23</v>
      </c>
      <c r="C42" s="88"/>
      <c r="D42" s="89"/>
      <c r="E42" s="89"/>
      <c r="F42" s="90"/>
      <c r="G42" s="91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</row>
    <row r="43" spans="1:255" customFormat="1" ht="24" customHeight="1" x14ac:dyDescent="0.25">
      <c r="A43" s="86"/>
      <c r="B43" s="92" t="s">
        <v>15</v>
      </c>
      <c r="C43" s="93" t="s">
        <v>16</v>
      </c>
      <c r="D43" s="93" t="s">
        <v>17</v>
      </c>
      <c r="E43" s="92" t="s">
        <v>18</v>
      </c>
      <c r="F43" s="93" t="s">
        <v>19</v>
      </c>
      <c r="G43" s="92" t="s">
        <v>20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</row>
    <row r="44" spans="1:255" s="100" customFormat="1" ht="12" customHeight="1" x14ac:dyDescent="0.25">
      <c r="A44" s="94"/>
      <c r="B44" s="95"/>
      <c r="C44" s="96" t="s">
        <v>51</v>
      </c>
      <c r="D44" s="96"/>
      <c r="E44" s="96"/>
      <c r="F44" s="97"/>
      <c r="G44" s="98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</row>
    <row r="45" spans="1:255" customFormat="1" ht="11.25" customHeight="1" x14ac:dyDescent="0.25">
      <c r="A45" s="78"/>
      <c r="B45" s="101" t="s">
        <v>24</v>
      </c>
      <c r="C45" s="102"/>
      <c r="D45" s="102"/>
      <c r="E45" s="102"/>
      <c r="F45" s="103"/>
      <c r="G45" s="104">
        <f>SUM(G44)</f>
        <v>0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</row>
    <row r="46" spans="1:255" customFormat="1" ht="15.75" customHeight="1" x14ac:dyDescent="0.25">
      <c r="A46" s="86"/>
      <c r="B46" s="105"/>
      <c r="C46" s="106"/>
      <c r="D46" s="106"/>
      <c r="E46" s="106"/>
      <c r="F46" s="107"/>
      <c r="G46" s="107"/>
      <c r="H46" s="78"/>
      <c r="I46" s="78"/>
      <c r="J46" s="78"/>
      <c r="K46" s="10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</row>
    <row r="47" spans="1:255" customFormat="1" ht="12" customHeight="1" x14ac:dyDescent="0.25">
      <c r="A47" s="86"/>
      <c r="B47" s="87" t="s">
        <v>25</v>
      </c>
      <c r="C47" s="88"/>
      <c r="D47" s="89"/>
      <c r="E47" s="89"/>
      <c r="F47" s="90"/>
      <c r="G47" s="91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</row>
    <row r="48" spans="1:255" customFormat="1" ht="24" customHeight="1" x14ac:dyDescent="0.25">
      <c r="A48" s="86"/>
      <c r="B48" s="92" t="s">
        <v>15</v>
      </c>
      <c r="C48" s="93" t="s">
        <v>16</v>
      </c>
      <c r="D48" s="93" t="s">
        <v>17</v>
      </c>
      <c r="E48" s="92" t="s">
        <v>18</v>
      </c>
      <c r="F48" s="93" t="s">
        <v>19</v>
      </c>
      <c r="G48" s="92" t="s">
        <v>20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</row>
    <row r="49" spans="1:255" s="100" customFormat="1" ht="12" customHeight="1" x14ac:dyDescent="0.25">
      <c r="A49" s="94"/>
      <c r="B49" s="95" t="s">
        <v>78</v>
      </c>
      <c r="C49" s="96" t="s">
        <v>26</v>
      </c>
      <c r="D49" s="96">
        <v>1</v>
      </c>
      <c r="E49" s="96" t="s">
        <v>76</v>
      </c>
      <c r="F49" s="97">
        <v>55000</v>
      </c>
      <c r="G49" s="98">
        <f t="shared" ref="G49" si="3">(D49*F49)</f>
        <v>55000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</row>
    <row r="50" spans="1:255" customFormat="1" ht="11.25" customHeight="1" x14ac:dyDescent="0.25">
      <c r="A50" s="78"/>
      <c r="B50" s="101" t="s">
        <v>27</v>
      </c>
      <c r="C50" s="102"/>
      <c r="D50" s="102"/>
      <c r="E50" s="102"/>
      <c r="F50" s="103"/>
      <c r="G50" s="104">
        <f>SUM(G49:G49)</f>
        <v>55000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</row>
    <row r="51" spans="1:255" customFormat="1" ht="15.75" customHeight="1" x14ac:dyDescent="0.25">
      <c r="A51" s="86"/>
      <c r="B51" s="105"/>
      <c r="C51" s="106"/>
      <c r="D51" s="106"/>
      <c r="E51" s="106"/>
      <c r="F51" s="107"/>
      <c r="G51" s="107"/>
      <c r="H51" s="78"/>
      <c r="I51" s="78"/>
      <c r="J51" s="78"/>
      <c r="K51" s="10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</row>
    <row r="52" spans="1:255" customFormat="1" ht="12" customHeight="1" x14ac:dyDescent="0.25">
      <c r="A52" s="86"/>
      <c r="B52" s="87" t="s">
        <v>28</v>
      </c>
      <c r="C52" s="88"/>
      <c r="D52" s="89"/>
      <c r="E52" s="89"/>
      <c r="F52" s="90"/>
      <c r="G52" s="91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</row>
    <row r="53" spans="1:255" customFormat="1" ht="24" customHeight="1" x14ac:dyDescent="0.25">
      <c r="A53" s="86"/>
      <c r="B53" s="92" t="s">
        <v>29</v>
      </c>
      <c r="C53" s="93" t="s">
        <v>30</v>
      </c>
      <c r="D53" s="93" t="s">
        <v>31</v>
      </c>
      <c r="E53" s="92" t="s">
        <v>18</v>
      </c>
      <c r="F53" s="93" t="s">
        <v>19</v>
      </c>
      <c r="G53" s="92" t="s">
        <v>20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</row>
    <row r="54" spans="1:255" s="100" customFormat="1" ht="12" customHeight="1" x14ac:dyDescent="0.25">
      <c r="A54" s="94"/>
      <c r="B54" s="121" t="s">
        <v>112</v>
      </c>
      <c r="C54" s="96"/>
      <c r="D54" s="96"/>
      <c r="E54" s="96"/>
      <c r="F54" s="97"/>
      <c r="G54" s="98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</row>
    <row r="55" spans="1:255" s="100" customFormat="1" ht="12" customHeight="1" x14ac:dyDescent="0.25">
      <c r="A55" s="94"/>
      <c r="B55" s="95" t="s">
        <v>107</v>
      </c>
      <c r="C55" s="96" t="s">
        <v>110</v>
      </c>
      <c r="D55" s="96">
        <v>5250</v>
      </c>
      <c r="E55" s="96" t="s">
        <v>75</v>
      </c>
      <c r="F55" s="97">
        <v>250</v>
      </c>
      <c r="G55" s="98">
        <f>+D55*F55</f>
        <v>1312500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</row>
    <row r="56" spans="1:255" s="100" customFormat="1" ht="12" customHeight="1" x14ac:dyDescent="0.25">
      <c r="A56" s="94"/>
      <c r="B56" s="95" t="s">
        <v>63</v>
      </c>
      <c r="C56" s="96"/>
      <c r="D56" s="96"/>
      <c r="E56" s="96"/>
      <c r="F56" s="97"/>
      <c r="G56" s="98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</row>
    <row r="57" spans="1:255" s="100" customFormat="1" ht="12" customHeight="1" x14ac:dyDescent="0.25">
      <c r="A57" s="94"/>
      <c r="B57" s="95" t="s">
        <v>103</v>
      </c>
      <c r="C57" s="96" t="s">
        <v>88</v>
      </c>
      <c r="D57" s="96">
        <v>1.5</v>
      </c>
      <c r="E57" s="96" t="s">
        <v>120</v>
      </c>
      <c r="F57" s="97">
        <v>46090</v>
      </c>
      <c r="G57" s="98">
        <f>F57*D57</f>
        <v>69135</v>
      </c>
      <c r="H57" s="99"/>
      <c r="I57" s="99"/>
      <c r="J57" s="99"/>
      <c r="K57" s="99"/>
      <c r="L57" s="99" t="s">
        <v>101</v>
      </c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</row>
    <row r="58" spans="1:255" s="100" customFormat="1" ht="12" customHeight="1" x14ac:dyDescent="0.25">
      <c r="A58" s="94"/>
      <c r="B58" s="95" t="s">
        <v>61</v>
      </c>
      <c r="C58" s="96" t="s">
        <v>88</v>
      </c>
      <c r="D58" s="96">
        <v>0.5</v>
      </c>
      <c r="E58" s="96" t="s">
        <v>120</v>
      </c>
      <c r="F58" s="97">
        <v>56730</v>
      </c>
      <c r="G58" s="98">
        <f>F58*D58</f>
        <v>28365</v>
      </c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</row>
    <row r="59" spans="1:255" s="100" customFormat="1" ht="12" customHeight="1" x14ac:dyDescent="0.25">
      <c r="A59" s="94"/>
      <c r="B59" s="95" t="s">
        <v>62</v>
      </c>
      <c r="C59" s="96" t="s">
        <v>109</v>
      </c>
      <c r="D59" s="96">
        <v>1.2</v>
      </c>
      <c r="E59" s="96" t="s">
        <v>120</v>
      </c>
      <c r="F59" s="97">
        <v>71380</v>
      </c>
      <c r="G59" s="98">
        <f>F59*D59</f>
        <v>85656</v>
      </c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</row>
    <row r="60" spans="1:255" s="100" customFormat="1" ht="12" customHeight="1" x14ac:dyDescent="0.25">
      <c r="A60" s="94"/>
      <c r="B60" s="121" t="s">
        <v>127</v>
      </c>
      <c r="C60" s="96"/>
      <c r="D60" s="96"/>
      <c r="E60" s="96"/>
      <c r="F60" s="97"/>
      <c r="G60" s="98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</row>
    <row r="61" spans="1:255" s="100" customFormat="1" ht="12" customHeight="1" x14ac:dyDescent="0.25">
      <c r="A61" s="94"/>
      <c r="B61" s="95" t="s">
        <v>111</v>
      </c>
      <c r="C61" s="96" t="s">
        <v>110</v>
      </c>
      <c r="D61" s="96">
        <v>1</v>
      </c>
      <c r="E61" s="96" t="s">
        <v>121</v>
      </c>
      <c r="F61" s="97">
        <v>19280</v>
      </c>
      <c r="G61" s="98">
        <f>(D61*F61)</f>
        <v>19280</v>
      </c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99"/>
    </row>
    <row r="62" spans="1:255" s="100" customFormat="1" ht="12" customHeight="1" x14ac:dyDescent="0.25">
      <c r="A62" s="94"/>
      <c r="B62" s="95" t="s">
        <v>104</v>
      </c>
      <c r="C62" s="96" t="s">
        <v>109</v>
      </c>
      <c r="D62" s="96">
        <v>1.2</v>
      </c>
      <c r="E62" s="96" t="s">
        <v>122</v>
      </c>
      <c r="F62" s="97">
        <v>47150</v>
      </c>
      <c r="G62" s="98">
        <f>F62*D62</f>
        <v>56580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</row>
    <row r="63" spans="1:255" s="100" customFormat="1" ht="12" customHeight="1" x14ac:dyDescent="0.25">
      <c r="A63" s="94"/>
      <c r="B63" s="95" t="s">
        <v>65</v>
      </c>
      <c r="C63" s="96"/>
      <c r="D63" s="96"/>
      <c r="E63" s="96"/>
      <c r="F63" s="97"/>
      <c r="G63" s="98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</row>
    <row r="64" spans="1:255" s="100" customFormat="1" ht="12" customHeight="1" x14ac:dyDescent="0.25">
      <c r="A64" s="94"/>
      <c r="B64" s="95" t="s">
        <v>105</v>
      </c>
      <c r="C64" s="96" t="s">
        <v>109</v>
      </c>
      <c r="D64" s="96">
        <v>1</v>
      </c>
      <c r="E64" s="96" t="s">
        <v>122</v>
      </c>
      <c r="F64" s="97">
        <v>24800</v>
      </c>
      <c r="G64" s="98">
        <f>F64*D64</f>
        <v>24800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99"/>
    </row>
    <row r="65" spans="1:255" s="100" customFormat="1" ht="12" customHeight="1" x14ac:dyDescent="0.25">
      <c r="A65" s="94"/>
      <c r="B65" s="95" t="s">
        <v>64</v>
      </c>
      <c r="C65" s="96" t="s">
        <v>109</v>
      </c>
      <c r="D65" s="96">
        <v>1</v>
      </c>
      <c r="E65" s="96" t="s">
        <v>122</v>
      </c>
      <c r="F65" s="97">
        <v>96813</v>
      </c>
      <c r="G65" s="98">
        <f>F65*D65</f>
        <v>96813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99"/>
      <c r="GW65" s="99"/>
      <c r="GX65" s="99"/>
      <c r="GY65" s="99"/>
      <c r="GZ65" s="99"/>
      <c r="HA65" s="99"/>
      <c r="HB65" s="99"/>
      <c r="HC65" s="99"/>
      <c r="HD65" s="99"/>
      <c r="HE65" s="99"/>
      <c r="HF65" s="99"/>
      <c r="HG65" s="99"/>
      <c r="HH65" s="99"/>
      <c r="HI65" s="99"/>
      <c r="HJ65" s="99"/>
      <c r="HK65" s="99"/>
      <c r="HL65" s="99"/>
      <c r="HM65" s="99"/>
      <c r="HN65" s="99"/>
      <c r="HO65" s="99"/>
      <c r="HP65" s="99"/>
      <c r="HQ65" s="99"/>
      <c r="HR65" s="99"/>
      <c r="HS65" s="99"/>
      <c r="HT65" s="99"/>
      <c r="HU65" s="99"/>
      <c r="HV65" s="99"/>
      <c r="HW65" s="99"/>
      <c r="HX65" s="99"/>
      <c r="HY65" s="99"/>
      <c r="HZ65" s="99"/>
      <c r="IA65" s="99"/>
      <c r="IB65" s="99"/>
      <c r="IC65" s="99"/>
      <c r="ID65" s="99"/>
      <c r="IE65" s="99"/>
      <c r="IF65" s="99"/>
      <c r="IG65" s="99"/>
      <c r="IH65" s="99"/>
      <c r="II65" s="99"/>
      <c r="IJ65" s="99"/>
      <c r="IK65" s="99"/>
      <c r="IL65" s="99"/>
      <c r="IM65" s="99"/>
      <c r="IN65" s="99"/>
      <c r="IO65" s="99"/>
      <c r="IP65" s="99"/>
      <c r="IQ65" s="99"/>
      <c r="IR65" s="99"/>
      <c r="IS65" s="99"/>
      <c r="IT65" s="99"/>
      <c r="IU65" s="99"/>
    </row>
    <row r="66" spans="1:255" s="100" customFormat="1" ht="12" customHeight="1" x14ac:dyDescent="0.25">
      <c r="A66" s="94"/>
      <c r="B66" s="121" t="s">
        <v>128</v>
      </c>
      <c r="C66" s="96"/>
      <c r="D66" s="96"/>
      <c r="E66" s="96"/>
      <c r="F66" s="97"/>
      <c r="G66" s="9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  <c r="HI66" s="99"/>
      <c r="HJ66" s="99"/>
      <c r="HK66" s="99"/>
      <c r="HL66" s="99"/>
      <c r="HM66" s="99"/>
      <c r="HN66" s="99"/>
      <c r="HO66" s="99"/>
      <c r="HP66" s="99"/>
      <c r="HQ66" s="99"/>
      <c r="HR66" s="99"/>
      <c r="HS66" s="99"/>
      <c r="HT66" s="99"/>
      <c r="HU66" s="99"/>
      <c r="HV66" s="99"/>
      <c r="HW66" s="99"/>
      <c r="HX66" s="99"/>
      <c r="HY66" s="99"/>
      <c r="HZ66" s="99"/>
      <c r="IA66" s="99"/>
      <c r="IB66" s="99"/>
      <c r="IC66" s="99"/>
      <c r="ID66" s="99"/>
      <c r="IE66" s="99"/>
      <c r="IF66" s="99"/>
      <c r="IG66" s="99"/>
      <c r="IH66" s="99"/>
      <c r="II66" s="99"/>
      <c r="IJ66" s="99"/>
      <c r="IK66" s="99"/>
      <c r="IL66" s="99"/>
      <c r="IM66" s="99"/>
      <c r="IN66" s="99"/>
      <c r="IO66" s="99"/>
      <c r="IP66" s="99"/>
      <c r="IQ66" s="99"/>
      <c r="IR66" s="99"/>
      <c r="IS66" s="99"/>
      <c r="IT66" s="99"/>
      <c r="IU66" s="99"/>
    </row>
    <row r="67" spans="1:255" s="100" customFormat="1" ht="12" customHeight="1" x14ac:dyDescent="0.25">
      <c r="A67" s="94"/>
      <c r="B67" s="95" t="s">
        <v>66</v>
      </c>
      <c r="C67" s="96" t="s">
        <v>88</v>
      </c>
      <c r="D67" s="96">
        <v>100</v>
      </c>
      <c r="E67" s="96" t="s">
        <v>123</v>
      </c>
      <c r="F67" s="97">
        <v>1100</v>
      </c>
      <c r="G67" s="98">
        <f>F67*D67</f>
        <v>110000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99"/>
      <c r="HD67" s="99"/>
      <c r="HE67" s="99"/>
      <c r="HF67" s="99"/>
      <c r="HG67" s="99"/>
      <c r="HH67" s="99"/>
      <c r="HI67" s="99"/>
      <c r="HJ67" s="99"/>
      <c r="HK67" s="99"/>
      <c r="HL67" s="99"/>
      <c r="HM67" s="99"/>
      <c r="HN67" s="99"/>
      <c r="HO67" s="99"/>
      <c r="HP67" s="99"/>
      <c r="HQ67" s="99"/>
      <c r="HR67" s="99"/>
      <c r="HS67" s="99"/>
      <c r="HT67" s="99"/>
      <c r="HU67" s="99"/>
      <c r="HV67" s="99"/>
      <c r="HW67" s="99"/>
      <c r="HX67" s="99"/>
      <c r="HY67" s="99"/>
      <c r="HZ67" s="99"/>
      <c r="IA67" s="99"/>
      <c r="IB67" s="99"/>
      <c r="IC67" s="99"/>
      <c r="ID67" s="99"/>
      <c r="IE67" s="99"/>
      <c r="IF67" s="99"/>
      <c r="IG67" s="99"/>
      <c r="IH67" s="99"/>
      <c r="II67" s="99"/>
      <c r="IJ67" s="99"/>
      <c r="IK67" s="99"/>
      <c r="IL67" s="99"/>
      <c r="IM67" s="99"/>
      <c r="IN67" s="99"/>
      <c r="IO67" s="99"/>
      <c r="IP67" s="99"/>
      <c r="IQ67" s="99"/>
      <c r="IR67" s="99"/>
      <c r="IS67" s="99"/>
      <c r="IT67" s="99"/>
      <c r="IU67" s="99"/>
    </row>
    <row r="68" spans="1:255" s="100" customFormat="1" ht="12" customHeight="1" x14ac:dyDescent="0.25">
      <c r="A68" s="94"/>
      <c r="B68" s="95" t="s">
        <v>106</v>
      </c>
      <c r="C68" s="96" t="s">
        <v>88</v>
      </c>
      <c r="D68" s="96">
        <v>40</v>
      </c>
      <c r="E68" s="96" t="s">
        <v>123</v>
      </c>
      <c r="F68" s="97">
        <v>1566</v>
      </c>
      <c r="G68" s="98">
        <f t="shared" ref="G68:G71" si="4">F68*D68</f>
        <v>62640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99"/>
      <c r="GB68" s="99"/>
      <c r="GC68" s="99"/>
      <c r="GD68" s="99"/>
      <c r="GE68" s="99"/>
      <c r="GF68" s="99"/>
      <c r="GG68" s="99"/>
      <c r="GH68" s="99"/>
      <c r="GI68" s="99"/>
      <c r="GJ68" s="99"/>
      <c r="GK68" s="99"/>
      <c r="GL68" s="99"/>
      <c r="GM68" s="99"/>
      <c r="GN68" s="99"/>
      <c r="GO68" s="99"/>
      <c r="GP68" s="99"/>
      <c r="GQ68" s="99"/>
      <c r="GR68" s="99"/>
      <c r="GS68" s="99"/>
      <c r="GT68" s="99"/>
      <c r="GU68" s="99"/>
      <c r="GV68" s="99"/>
      <c r="GW68" s="99"/>
      <c r="GX68" s="99"/>
      <c r="GY68" s="99"/>
      <c r="GZ68" s="99"/>
      <c r="HA68" s="99"/>
      <c r="HB68" s="99"/>
      <c r="HC68" s="99"/>
      <c r="HD68" s="99"/>
      <c r="HE68" s="99"/>
      <c r="HF68" s="99"/>
      <c r="HG68" s="99"/>
      <c r="HH68" s="99"/>
      <c r="HI68" s="99"/>
      <c r="HJ68" s="99"/>
      <c r="HK68" s="99"/>
      <c r="HL68" s="99"/>
      <c r="HM68" s="99"/>
      <c r="HN68" s="99"/>
      <c r="HO68" s="99"/>
      <c r="HP68" s="99"/>
      <c r="HQ68" s="99"/>
      <c r="HR68" s="99"/>
      <c r="HS68" s="99"/>
      <c r="HT68" s="99"/>
      <c r="HU68" s="99"/>
      <c r="HV68" s="99"/>
      <c r="HW68" s="99"/>
      <c r="HX68" s="99"/>
      <c r="HY68" s="99"/>
      <c r="HZ68" s="99"/>
      <c r="IA68" s="99"/>
      <c r="IB68" s="99"/>
      <c r="IC68" s="99"/>
      <c r="ID68" s="99"/>
      <c r="IE68" s="99"/>
      <c r="IF68" s="99"/>
      <c r="IG68" s="99"/>
      <c r="IH68" s="99"/>
      <c r="II68" s="99"/>
      <c r="IJ68" s="99"/>
      <c r="IK68" s="99"/>
      <c r="IL68" s="99"/>
      <c r="IM68" s="99"/>
      <c r="IN68" s="99"/>
      <c r="IO68" s="99"/>
      <c r="IP68" s="99"/>
      <c r="IQ68" s="99"/>
      <c r="IR68" s="99"/>
      <c r="IS68" s="99"/>
      <c r="IT68" s="99"/>
      <c r="IU68" s="99"/>
    </row>
    <row r="69" spans="1:255" s="100" customFormat="1" ht="12" customHeight="1" x14ac:dyDescent="0.25">
      <c r="A69" s="94"/>
      <c r="B69" s="95" t="s">
        <v>67</v>
      </c>
      <c r="C69" s="96" t="s">
        <v>88</v>
      </c>
      <c r="D69" s="96">
        <v>40</v>
      </c>
      <c r="E69" s="96" t="s">
        <v>123</v>
      </c>
      <c r="F69" s="97">
        <v>535.6</v>
      </c>
      <c r="G69" s="98">
        <f t="shared" si="4"/>
        <v>21424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9"/>
      <c r="GC69" s="99"/>
      <c r="GD69" s="99"/>
      <c r="GE69" s="99"/>
      <c r="GF69" s="99"/>
      <c r="GG69" s="99"/>
      <c r="GH69" s="99"/>
      <c r="GI69" s="99"/>
      <c r="GJ69" s="99"/>
      <c r="GK69" s="99"/>
      <c r="GL69" s="99"/>
      <c r="GM69" s="99"/>
      <c r="GN69" s="99"/>
      <c r="GO69" s="99"/>
      <c r="GP69" s="99"/>
      <c r="GQ69" s="99"/>
      <c r="GR69" s="99"/>
      <c r="GS69" s="99"/>
      <c r="GT69" s="99"/>
      <c r="GU69" s="99"/>
      <c r="GV69" s="99"/>
      <c r="GW69" s="99"/>
      <c r="GX69" s="99"/>
      <c r="GY69" s="99"/>
      <c r="GZ69" s="99"/>
      <c r="HA69" s="99"/>
      <c r="HB69" s="99"/>
      <c r="HC69" s="99"/>
      <c r="HD69" s="99"/>
      <c r="HE69" s="99"/>
      <c r="HF69" s="99"/>
      <c r="HG69" s="99"/>
      <c r="HH69" s="99"/>
      <c r="HI69" s="99"/>
      <c r="HJ69" s="99"/>
      <c r="HK69" s="99"/>
      <c r="HL69" s="99"/>
      <c r="HM69" s="99"/>
      <c r="HN69" s="99"/>
      <c r="HO69" s="99"/>
      <c r="HP69" s="99"/>
      <c r="HQ69" s="99"/>
      <c r="HR69" s="99"/>
      <c r="HS69" s="99"/>
      <c r="HT69" s="99"/>
      <c r="HU69" s="99"/>
      <c r="HV69" s="99"/>
      <c r="HW69" s="99"/>
      <c r="HX69" s="99"/>
      <c r="HY69" s="99"/>
      <c r="HZ69" s="99"/>
      <c r="IA69" s="99"/>
      <c r="IB69" s="99"/>
      <c r="IC69" s="99"/>
      <c r="ID69" s="99"/>
      <c r="IE69" s="99"/>
      <c r="IF69" s="99"/>
      <c r="IG69" s="99"/>
      <c r="IH69" s="99"/>
      <c r="II69" s="99"/>
      <c r="IJ69" s="99"/>
      <c r="IK69" s="99"/>
      <c r="IL69" s="99"/>
      <c r="IM69" s="99"/>
      <c r="IN69" s="99"/>
      <c r="IO69" s="99"/>
      <c r="IP69" s="99"/>
      <c r="IQ69" s="99"/>
      <c r="IR69" s="99"/>
      <c r="IS69" s="99"/>
      <c r="IT69" s="99"/>
      <c r="IU69" s="99"/>
    </row>
    <row r="70" spans="1:255" s="100" customFormat="1" ht="12" customHeight="1" x14ac:dyDescent="0.25">
      <c r="A70" s="94"/>
      <c r="B70" s="95" t="s">
        <v>68</v>
      </c>
      <c r="C70" s="96" t="s">
        <v>88</v>
      </c>
      <c r="D70" s="96">
        <v>150</v>
      </c>
      <c r="E70" s="96" t="s">
        <v>123</v>
      </c>
      <c r="F70" s="97">
        <v>2154</v>
      </c>
      <c r="G70" s="98">
        <f t="shared" si="4"/>
        <v>323100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  <c r="GF70" s="99"/>
      <c r="GG70" s="99"/>
      <c r="GH70" s="99"/>
      <c r="GI70" s="99"/>
      <c r="GJ70" s="99"/>
      <c r="GK70" s="99"/>
      <c r="GL70" s="99"/>
      <c r="GM70" s="99"/>
      <c r="GN70" s="99"/>
      <c r="GO70" s="99"/>
      <c r="GP70" s="99"/>
      <c r="GQ70" s="99"/>
      <c r="GR70" s="99"/>
      <c r="GS70" s="99"/>
      <c r="GT70" s="99"/>
      <c r="GU70" s="99"/>
      <c r="GV70" s="99"/>
      <c r="GW70" s="99"/>
      <c r="GX70" s="99"/>
      <c r="GY70" s="99"/>
      <c r="GZ70" s="99"/>
      <c r="HA70" s="99"/>
      <c r="HB70" s="99"/>
      <c r="HC70" s="99"/>
      <c r="HD70" s="99"/>
      <c r="HE70" s="99"/>
      <c r="HF70" s="99"/>
      <c r="HG70" s="99"/>
      <c r="HH70" s="99"/>
      <c r="HI70" s="99"/>
      <c r="HJ70" s="99"/>
      <c r="HK70" s="99"/>
      <c r="HL70" s="99"/>
      <c r="HM70" s="99"/>
      <c r="HN70" s="99"/>
      <c r="HO70" s="99"/>
      <c r="HP70" s="99"/>
      <c r="HQ70" s="99"/>
      <c r="HR70" s="99"/>
      <c r="HS70" s="99"/>
      <c r="HT70" s="99"/>
      <c r="HU70" s="99"/>
      <c r="HV70" s="99"/>
      <c r="HW70" s="99"/>
      <c r="HX70" s="99"/>
      <c r="HY70" s="99"/>
      <c r="HZ70" s="99"/>
      <c r="IA70" s="99"/>
      <c r="IB70" s="99"/>
      <c r="IC70" s="99"/>
      <c r="ID70" s="99"/>
      <c r="IE70" s="99"/>
      <c r="IF70" s="99"/>
      <c r="IG70" s="99"/>
      <c r="IH70" s="99"/>
      <c r="II70" s="99"/>
      <c r="IJ70" s="99"/>
      <c r="IK70" s="99"/>
      <c r="IL70" s="99"/>
      <c r="IM70" s="99"/>
      <c r="IN70" s="99"/>
      <c r="IO70" s="99"/>
      <c r="IP70" s="99"/>
      <c r="IQ70" s="99"/>
      <c r="IR70" s="99"/>
      <c r="IS70" s="99"/>
      <c r="IT70" s="99"/>
      <c r="IU70" s="99"/>
    </row>
    <row r="71" spans="1:255" s="100" customFormat="1" ht="12" customHeight="1" x14ac:dyDescent="0.25">
      <c r="A71" s="94"/>
      <c r="B71" s="95" t="s">
        <v>69</v>
      </c>
      <c r="C71" s="96" t="s">
        <v>88</v>
      </c>
      <c r="D71" s="96">
        <v>2</v>
      </c>
      <c r="E71" s="96" t="s">
        <v>123</v>
      </c>
      <c r="F71" s="97">
        <v>1631</v>
      </c>
      <c r="G71" s="98">
        <f t="shared" si="4"/>
        <v>3262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99"/>
      <c r="FF71" s="99"/>
      <c r="FG71" s="99"/>
      <c r="FH71" s="99"/>
      <c r="FI71" s="99"/>
      <c r="FJ71" s="99"/>
      <c r="FK71" s="99"/>
      <c r="FL71" s="99"/>
      <c r="FM71" s="99"/>
      <c r="FN71" s="99"/>
      <c r="FO71" s="99"/>
      <c r="FP71" s="99"/>
      <c r="FQ71" s="99"/>
      <c r="FR71" s="99"/>
      <c r="FS71" s="99"/>
      <c r="FT71" s="99"/>
      <c r="FU71" s="99"/>
      <c r="FV71" s="99"/>
      <c r="FW71" s="99"/>
      <c r="FX71" s="99"/>
      <c r="FY71" s="99"/>
      <c r="FZ71" s="99"/>
      <c r="GA71" s="99"/>
      <c r="GB71" s="99"/>
      <c r="GC71" s="99"/>
      <c r="GD71" s="99"/>
      <c r="GE71" s="99"/>
      <c r="GF71" s="99"/>
      <c r="GG71" s="99"/>
      <c r="GH71" s="99"/>
      <c r="GI71" s="99"/>
      <c r="GJ71" s="99"/>
      <c r="GK71" s="99"/>
      <c r="GL71" s="99"/>
      <c r="GM71" s="99"/>
      <c r="GN71" s="99"/>
      <c r="GO71" s="99"/>
      <c r="GP71" s="99"/>
      <c r="GQ71" s="99"/>
      <c r="GR71" s="99"/>
      <c r="GS71" s="99"/>
      <c r="GT71" s="99"/>
      <c r="GU71" s="99"/>
      <c r="GV71" s="99"/>
      <c r="GW71" s="99"/>
      <c r="GX71" s="99"/>
      <c r="GY71" s="99"/>
      <c r="GZ71" s="99"/>
      <c r="HA71" s="99"/>
      <c r="HB71" s="99"/>
      <c r="HC71" s="99"/>
      <c r="HD71" s="99"/>
      <c r="HE71" s="99"/>
      <c r="HF71" s="99"/>
      <c r="HG71" s="99"/>
      <c r="HH71" s="99"/>
      <c r="HI71" s="99"/>
      <c r="HJ71" s="99"/>
      <c r="HK71" s="99"/>
      <c r="HL71" s="99"/>
      <c r="HM71" s="99"/>
      <c r="HN71" s="99"/>
      <c r="HO71" s="99"/>
      <c r="HP71" s="99"/>
      <c r="HQ71" s="99"/>
      <c r="HR71" s="99"/>
      <c r="HS71" s="99"/>
      <c r="HT71" s="99"/>
      <c r="HU71" s="99"/>
      <c r="HV71" s="99"/>
      <c r="HW71" s="99"/>
      <c r="HX71" s="99"/>
      <c r="HY71" s="99"/>
      <c r="HZ71" s="99"/>
      <c r="IA71" s="99"/>
      <c r="IB71" s="99"/>
      <c r="IC71" s="99"/>
      <c r="ID71" s="99"/>
      <c r="IE71" s="99"/>
      <c r="IF71" s="99"/>
      <c r="IG71" s="99"/>
      <c r="IH71" s="99"/>
      <c r="II71" s="99"/>
      <c r="IJ71" s="99"/>
      <c r="IK71" s="99"/>
      <c r="IL71" s="99"/>
      <c r="IM71" s="99"/>
      <c r="IN71" s="99"/>
      <c r="IO71" s="99"/>
      <c r="IP71" s="99"/>
      <c r="IQ71" s="99"/>
      <c r="IR71" s="99"/>
      <c r="IS71" s="99"/>
      <c r="IT71" s="99"/>
      <c r="IU71" s="99"/>
    </row>
    <row r="72" spans="1:255" customFormat="1" ht="11.25" customHeight="1" x14ac:dyDescent="0.25">
      <c r="A72" s="78"/>
      <c r="B72" s="101" t="s">
        <v>32</v>
      </c>
      <c r="C72" s="102"/>
      <c r="D72" s="102"/>
      <c r="E72" s="102"/>
      <c r="F72" s="103"/>
      <c r="G72" s="104">
        <f>SUM(G54:G71)</f>
        <v>2213555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  <c r="IT72" s="78"/>
      <c r="IU72" s="78"/>
    </row>
    <row r="73" spans="1:255" customFormat="1" ht="15.75" customHeight="1" x14ac:dyDescent="0.25">
      <c r="A73" s="86"/>
      <c r="B73" s="105"/>
      <c r="C73" s="106"/>
      <c r="D73" s="106"/>
      <c r="E73" s="106"/>
      <c r="F73" s="107"/>
      <c r="G73" s="107"/>
      <c r="H73" s="78"/>
      <c r="I73" s="78"/>
      <c r="J73" s="78"/>
      <c r="K73" s="10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  <c r="IT73" s="78"/>
      <c r="IU73" s="78"/>
    </row>
    <row r="74" spans="1:255" customFormat="1" ht="12" customHeight="1" x14ac:dyDescent="0.25">
      <c r="A74" s="86"/>
      <c r="B74" s="87" t="s">
        <v>33</v>
      </c>
      <c r="C74" s="88"/>
      <c r="D74" s="89"/>
      <c r="E74" s="89"/>
      <c r="F74" s="90"/>
      <c r="G74" s="91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  <c r="IT74" s="78"/>
      <c r="IU74" s="78"/>
    </row>
    <row r="75" spans="1:255" customFormat="1" ht="24" customHeight="1" x14ac:dyDescent="0.25">
      <c r="A75" s="86"/>
      <c r="B75" s="92" t="s">
        <v>34</v>
      </c>
      <c r="C75" s="93" t="s">
        <v>30</v>
      </c>
      <c r="D75" s="93" t="s">
        <v>31</v>
      </c>
      <c r="E75" s="92" t="s">
        <v>18</v>
      </c>
      <c r="F75" s="93" t="s">
        <v>19</v>
      </c>
      <c r="G75" s="92" t="s">
        <v>20</v>
      </c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  <c r="IT75" s="78"/>
      <c r="IU75" s="78"/>
    </row>
    <row r="76" spans="1:255" s="100" customFormat="1" ht="12" customHeight="1" x14ac:dyDescent="0.25">
      <c r="A76" s="94"/>
      <c r="B76" s="95" t="s">
        <v>52</v>
      </c>
      <c r="C76" s="96" t="s">
        <v>110</v>
      </c>
      <c r="D76" s="96">
        <v>12</v>
      </c>
      <c r="E76" s="96" t="s">
        <v>56</v>
      </c>
      <c r="F76" s="97">
        <v>20000</v>
      </c>
      <c r="G76" s="98">
        <f>(D76*F76)</f>
        <v>240000</v>
      </c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99"/>
      <c r="FX76" s="99"/>
      <c r="FY76" s="99"/>
      <c r="FZ76" s="99"/>
      <c r="GA76" s="99"/>
      <c r="GB76" s="99"/>
      <c r="GC76" s="99"/>
      <c r="GD76" s="99"/>
      <c r="GE76" s="99"/>
      <c r="GF76" s="99"/>
      <c r="GG76" s="99"/>
      <c r="GH76" s="99"/>
      <c r="GI76" s="99"/>
      <c r="GJ76" s="99"/>
      <c r="GK76" s="99"/>
      <c r="GL76" s="99"/>
      <c r="GM76" s="99"/>
      <c r="GN76" s="99"/>
      <c r="GO76" s="99"/>
      <c r="GP76" s="99"/>
      <c r="GQ76" s="99"/>
      <c r="GR76" s="99"/>
      <c r="GS76" s="99"/>
      <c r="GT76" s="99"/>
      <c r="GU76" s="99"/>
      <c r="GV76" s="99"/>
      <c r="GW76" s="99"/>
      <c r="GX76" s="99"/>
      <c r="GY76" s="99"/>
      <c r="GZ76" s="99"/>
      <c r="HA76" s="99"/>
      <c r="HB76" s="99"/>
      <c r="HC76" s="99"/>
      <c r="HD76" s="99"/>
      <c r="HE76" s="99"/>
      <c r="HF76" s="99"/>
      <c r="HG76" s="99"/>
      <c r="HH76" s="99"/>
      <c r="HI76" s="99"/>
      <c r="HJ76" s="99"/>
      <c r="HK76" s="99"/>
      <c r="HL76" s="99"/>
      <c r="HM76" s="99"/>
      <c r="HN76" s="99"/>
      <c r="HO76" s="99"/>
      <c r="HP76" s="99"/>
      <c r="HQ76" s="99"/>
      <c r="HR76" s="99"/>
      <c r="HS76" s="99"/>
      <c r="HT76" s="99"/>
      <c r="HU76" s="99"/>
      <c r="HV76" s="99"/>
      <c r="HW76" s="99"/>
      <c r="HX76" s="99"/>
      <c r="HY76" s="99"/>
      <c r="HZ76" s="99"/>
      <c r="IA76" s="99"/>
      <c r="IB76" s="99"/>
      <c r="IC76" s="99"/>
      <c r="ID76" s="99"/>
      <c r="IE76" s="99"/>
      <c r="IF76" s="99"/>
      <c r="IG76" s="99"/>
      <c r="IH76" s="99"/>
      <c r="II76" s="99"/>
      <c r="IJ76" s="99"/>
      <c r="IK76" s="99"/>
      <c r="IL76" s="99"/>
      <c r="IM76" s="99"/>
      <c r="IN76" s="99"/>
      <c r="IO76" s="99"/>
      <c r="IP76" s="99"/>
      <c r="IQ76" s="99"/>
      <c r="IR76" s="99"/>
      <c r="IS76" s="99"/>
      <c r="IT76" s="99"/>
      <c r="IU76" s="99"/>
    </row>
    <row r="77" spans="1:255" customFormat="1" ht="11.25" customHeight="1" x14ac:dyDescent="0.25">
      <c r="A77" s="78"/>
      <c r="B77" s="101" t="s">
        <v>35</v>
      </c>
      <c r="C77" s="102"/>
      <c r="D77" s="102"/>
      <c r="E77" s="102"/>
      <c r="F77" s="103"/>
      <c r="G77" s="104">
        <f>SUM(G76)</f>
        <v>240000</v>
      </c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  <c r="IT77" s="78"/>
      <c r="IU77" s="78"/>
    </row>
    <row r="78" spans="1:255" ht="12" customHeight="1" x14ac:dyDescent="0.25">
      <c r="A78" s="2"/>
      <c r="B78" s="11"/>
      <c r="C78" s="11"/>
      <c r="D78" s="12"/>
      <c r="E78" s="12"/>
      <c r="F78" s="13"/>
      <c r="G78" s="13"/>
    </row>
    <row r="79" spans="1:255" customFormat="1" ht="11.25" customHeight="1" x14ac:dyDescent="0.25">
      <c r="A79" s="78"/>
      <c r="B79" s="109" t="s">
        <v>36</v>
      </c>
      <c r="C79" s="110"/>
      <c r="D79" s="110"/>
      <c r="E79" s="110"/>
      <c r="F79" s="110"/>
      <c r="G79" s="111">
        <f>+G32+G40+G50+G72+G77</f>
        <v>7189113</v>
      </c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  <c r="IT79" s="78"/>
      <c r="IU79" s="78"/>
    </row>
    <row r="80" spans="1:255" customFormat="1" ht="11.25" customHeight="1" x14ac:dyDescent="0.25">
      <c r="A80" s="78"/>
      <c r="B80" s="112" t="s">
        <v>37</v>
      </c>
      <c r="C80" s="113"/>
      <c r="D80" s="113"/>
      <c r="E80" s="113"/>
      <c r="F80" s="113"/>
      <c r="G80" s="114">
        <f>G79*0.05</f>
        <v>359455.65</v>
      </c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  <c r="IT80" s="78"/>
      <c r="IU80" s="78"/>
    </row>
    <row r="81" spans="1:255" customFormat="1" ht="11.25" customHeight="1" x14ac:dyDescent="0.25">
      <c r="A81" s="78"/>
      <c r="B81" s="115" t="s">
        <v>38</v>
      </c>
      <c r="C81" s="116"/>
      <c r="D81" s="116"/>
      <c r="E81" s="116"/>
      <c r="F81" s="116"/>
      <c r="G81" s="117">
        <f>G80+G79</f>
        <v>7548568.6500000004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  <c r="IT81" s="78"/>
      <c r="IU81" s="78"/>
    </row>
    <row r="82" spans="1:255" customFormat="1" ht="11.25" customHeight="1" x14ac:dyDescent="0.25">
      <c r="A82" s="78"/>
      <c r="B82" s="112" t="s">
        <v>39</v>
      </c>
      <c r="C82" s="113"/>
      <c r="D82" s="113"/>
      <c r="E82" s="113"/>
      <c r="F82" s="113"/>
      <c r="G82" s="114">
        <f>G11</f>
        <v>9000000</v>
      </c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  <c r="IT82" s="78"/>
      <c r="IU82" s="78"/>
    </row>
    <row r="83" spans="1:255" customFormat="1" ht="11.25" customHeight="1" x14ac:dyDescent="0.25">
      <c r="A83" s="78"/>
      <c r="B83" s="118" t="s">
        <v>40</v>
      </c>
      <c r="C83" s="119"/>
      <c r="D83" s="119"/>
      <c r="E83" s="119"/>
      <c r="F83" s="119"/>
      <c r="G83" s="120">
        <f>G82-G81</f>
        <v>1451431.3499999996</v>
      </c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  <c r="IT83" s="78"/>
      <c r="IU83" s="78"/>
    </row>
    <row r="84" spans="1:255" ht="12" customHeight="1" x14ac:dyDescent="0.25">
      <c r="A84" s="10"/>
      <c r="B84" s="14" t="s">
        <v>98</v>
      </c>
      <c r="C84" s="15"/>
      <c r="D84" s="16"/>
      <c r="E84" s="16"/>
      <c r="F84" s="16"/>
      <c r="G84" s="17"/>
    </row>
    <row r="85" spans="1:255" ht="12.75" customHeight="1" thickBot="1" x14ac:dyDescent="0.3">
      <c r="A85" s="10"/>
      <c r="B85" s="18"/>
      <c r="C85" s="15"/>
      <c r="D85" s="16"/>
      <c r="E85" s="16"/>
      <c r="F85" s="16"/>
      <c r="G85" s="17"/>
    </row>
    <row r="86" spans="1:255" ht="12" customHeight="1" x14ac:dyDescent="0.25">
      <c r="A86" s="10"/>
      <c r="B86" s="38" t="s">
        <v>99</v>
      </c>
      <c r="C86" s="39"/>
      <c r="D86" s="40"/>
      <c r="E86" s="40"/>
      <c r="F86" s="41"/>
      <c r="G86" s="17"/>
    </row>
    <row r="87" spans="1:255" ht="12" customHeight="1" x14ac:dyDescent="0.25">
      <c r="A87" s="10"/>
      <c r="B87" s="42" t="s">
        <v>41</v>
      </c>
      <c r="C87" s="19"/>
      <c r="D87" s="20"/>
      <c r="E87" s="20"/>
      <c r="F87" s="43"/>
      <c r="G87" s="17"/>
    </row>
    <row r="88" spans="1:255" ht="12" customHeight="1" x14ac:dyDescent="0.25">
      <c r="A88" s="10"/>
      <c r="B88" s="42" t="s">
        <v>124</v>
      </c>
      <c r="C88" s="19"/>
      <c r="D88" s="20"/>
      <c r="E88" s="20"/>
      <c r="F88" s="43"/>
      <c r="G88" s="17"/>
    </row>
    <row r="89" spans="1:255" ht="12" customHeight="1" x14ac:dyDescent="0.25">
      <c r="A89" s="10"/>
      <c r="B89" s="42" t="s">
        <v>125</v>
      </c>
      <c r="C89" s="19"/>
      <c r="D89" s="20"/>
      <c r="E89" s="20"/>
      <c r="F89" s="43"/>
      <c r="G89" s="17"/>
    </row>
    <row r="90" spans="1:255" ht="12" customHeight="1" x14ac:dyDescent="0.25">
      <c r="A90" s="10"/>
      <c r="B90" s="42" t="s">
        <v>116</v>
      </c>
      <c r="C90" s="19"/>
      <c r="D90" s="20"/>
      <c r="E90" s="20"/>
      <c r="F90" s="43"/>
      <c r="G90" s="17"/>
    </row>
    <row r="91" spans="1:255" ht="12" customHeight="1" x14ac:dyDescent="0.25">
      <c r="A91" s="10"/>
      <c r="B91" s="42" t="s">
        <v>117</v>
      </c>
      <c r="C91" s="19"/>
      <c r="D91" s="20"/>
      <c r="E91" s="20"/>
      <c r="F91" s="43"/>
      <c r="G91" s="17"/>
    </row>
    <row r="92" spans="1:255" ht="12.75" customHeight="1" x14ac:dyDescent="0.25">
      <c r="A92" s="10"/>
      <c r="B92" s="42" t="s">
        <v>118</v>
      </c>
      <c r="C92" s="19"/>
      <c r="D92" s="20"/>
      <c r="E92" s="20"/>
      <c r="F92" s="43"/>
      <c r="G92" s="17"/>
    </row>
    <row r="93" spans="1:255" ht="12.75" customHeight="1" thickBot="1" x14ac:dyDescent="0.3">
      <c r="A93" s="10"/>
      <c r="B93" s="44" t="s">
        <v>115</v>
      </c>
      <c r="C93" s="45"/>
      <c r="D93" s="46"/>
      <c r="E93" s="46"/>
      <c r="F93" s="47"/>
      <c r="G93" s="17"/>
    </row>
    <row r="94" spans="1:255" ht="12.75" customHeight="1" x14ac:dyDescent="0.25">
      <c r="A94" s="10"/>
      <c r="B94" s="21"/>
      <c r="C94" s="19"/>
      <c r="D94" s="20"/>
      <c r="E94" s="20"/>
      <c r="F94" s="20"/>
      <c r="G94" s="17"/>
    </row>
    <row r="95" spans="1:255" ht="12.75" customHeight="1" thickBot="1" x14ac:dyDescent="0.3">
      <c r="A95" s="10"/>
      <c r="B95" s="18"/>
      <c r="C95" s="19"/>
      <c r="D95" s="20"/>
      <c r="E95" s="20"/>
      <c r="F95" s="20"/>
      <c r="G95" s="17"/>
    </row>
    <row r="96" spans="1:255" ht="15" customHeight="1" thickBot="1" x14ac:dyDescent="0.3">
      <c r="A96" s="10"/>
      <c r="B96" s="56" t="s">
        <v>42</v>
      </c>
      <c r="C96" s="57"/>
      <c r="D96" s="51"/>
      <c r="E96" s="22"/>
      <c r="F96" s="22"/>
      <c r="G96" s="17"/>
    </row>
    <row r="97" spans="1:7" ht="12" customHeight="1" x14ac:dyDescent="0.25">
      <c r="A97" s="10"/>
      <c r="B97" s="48" t="s">
        <v>34</v>
      </c>
      <c r="C97" s="49" t="s">
        <v>43</v>
      </c>
      <c r="D97" s="50" t="s">
        <v>44</v>
      </c>
      <c r="E97" s="22"/>
      <c r="F97" s="22"/>
      <c r="G97" s="17"/>
    </row>
    <row r="98" spans="1:7" ht="12" customHeight="1" x14ac:dyDescent="0.25">
      <c r="A98" s="10"/>
      <c r="B98" s="23" t="s">
        <v>96</v>
      </c>
      <c r="C98" s="24">
        <f>+G32</f>
        <v>2135558</v>
      </c>
      <c r="D98" s="25">
        <f>+C98/C105</f>
        <v>0.28290899891332377</v>
      </c>
      <c r="E98" s="22"/>
      <c r="F98" s="22"/>
      <c r="G98" s="17"/>
    </row>
    <row r="99" spans="1:7" ht="12" customHeight="1" x14ac:dyDescent="0.25">
      <c r="A99" s="10"/>
      <c r="B99" s="23" t="s">
        <v>45</v>
      </c>
      <c r="C99" s="24">
        <f>+G40</f>
        <v>2545000</v>
      </c>
      <c r="D99" s="25">
        <f>(C99/C105)</f>
        <v>0.33715001055200045</v>
      </c>
      <c r="E99" s="22"/>
      <c r="F99" s="22"/>
      <c r="G99" s="17"/>
    </row>
    <row r="100" spans="1:7" ht="12" customHeight="1" x14ac:dyDescent="0.25">
      <c r="A100" s="10"/>
      <c r="B100" s="23" t="s">
        <v>46</v>
      </c>
      <c r="C100" s="26">
        <f>G45</f>
        <v>0</v>
      </c>
      <c r="D100" s="25">
        <v>0</v>
      </c>
      <c r="E100" s="22"/>
      <c r="F100" s="22"/>
      <c r="G100" s="17"/>
    </row>
    <row r="101" spans="1:7" ht="12" customHeight="1" x14ac:dyDescent="0.25">
      <c r="A101" s="10"/>
      <c r="B101" s="23" t="s">
        <v>47</v>
      </c>
      <c r="C101" s="24">
        <f>+G49</f>
        <v>55000</v>
      </c>
      <c r="D101" s="25">
        <f>(C101/C105)</f>
        <v>7.2861495404165132E-3</v>
      </c>
      <c r="E101" s="22"/>
      <c r="F101" s="22"/>
      <c r="G101" s="17"/>
    </row>
    <row r="102" spans="1:7" ht="12" customHeight="1" x14ac:dyDescent="0.25">
      <c r="A102" s="10"/>
      <c r="B102" s="23" t="s">
        <v>29</v>
      </c>
      <c r="C102" s="24">
        <f>+G72</f>
        <v>2213555</v>
      </c>
      <c r="D102" s="25">
        <f>(C102/C105)</f>
        <v>0.29324168628975772</v>
      </c>
      <c r="E102" s="22"/>
      <c r="F102" s="22"/>
      <c r="G102" s="17"/>
    </row>
    <row r="103" spans="1:7" ht="12" customHeight="1" x14ac:dyDescent="0.25">
      <c r="A103" s="10"/>
      <c r="B103" s="23" t="s">
        <v>48</v>
      </c>
      <c r="C103" s="27">
        <f>+G77</f>
        <v>240000</v>
      </c>
      <c r="D103" s="25">
        <f>(C103/C105)</f>
        <v>3.1794107085453875E-2</v>
      </c>
      <c r="E103" s="28"/>
      <c r="F103" s="28"/>
      <c r="G103" s="17"/>
    </row>
    <row r="104" spans="1:7" ht="12" customHeight="1" x14ac:dyDescent="0.25">
      <c r="A104" s="10"/>
      <c r="B104" s="23" t="s">
        <v>49</v>
      </c>
      <c r="C104" s="27">
        <f>G80</f>
        <v>359455.65</v>
      </c>
      <c r="D104" s="25">
        <f>(C104/C105)</f>
        <v>4.7619047619047616E-2</v>
      </c>
      <c r="E104" s="28"/>
      <c r="F104" s="28"/>
      <c r="G104" s="17"/>
    </row>
    <row r="105" spans="1:7" ht="12.75" customHeight="1" thickBot="1" x14ac:dyDescent="0.3">
      <c r="A105" s="10"/>
      <c r="B105" s="29" t="s">
        <v>50</v>
      </c>
      <c r="C105" s="30">
        <f>SUM(C98:C104)</f>
        <v>7548568.6500000004</v>
      </c>
      <c r="D105" s="31">
        <f>SUM(D98:D104)</f>
        <v>0.99999999999999978</v>
      </c>
      <c r="E105" s="28"/>
      <c r="F105" s="28"/>
      <c r="G105" s="17"/>
    </row>
    <row r="106" spans="1:7" ht="12" customHeight="1" x14ac:dyDescent="0.25">
      <c r="A106" s="10"/>
      <c r="B106" s="18"/>
      <c r="C106" s="15"/>
      <c r="D106" s="16"/>
      <c r="E106" s="16"/>
      <c r="F106" s="16"/>
      <c r="G106" s="17"/>
    </row>
    <row r="107" spans="1:7" ht="11.25" customHeight="1" thickBot="1" x14ac:dyDescent="0.3"/>
    <row r="108" spans="1:7" ht="11.25" customHeight="1" thickBot="1" x14ac:dyDescent="0.3">
      <c r="B108" s="53" t="s">
        <v>70</v>
      </c>
      <c r="C108" s="54"/>
      <c r="D108" s="54"/>
      <c r="E108" s="55"/>
    </row>
    <row r="109" spans="1:7" ht="11.25" customHeight="1" x14ac:dyDescent="0.25">
      <c r="B109" s="52" t="s">
        <v>71</v>
      </c>
      <c r="C109" s="36">
        <v>30000</v>
      </c>
      <c r="D109" s="36">
        <v>36000</v>
      </c>
      <c r="E109" s="37">
        <v>40000</v>
      </c>
    </row>
    <row r="110" spans="1:7" ht="11.25" customHeight="1" thickBot="1" x14ac:dyDescent="0.3">
      <c r="B110" s="33" t="s">
        <v>72</v>
      </c>
      <c r="C110" s="34">
        <f>(G81/C109)</f>
        <v>251.618955</v>
      </c>
      <c r="D110" s="34">
        <f>(G81/D109)</f>
        <v>209.68246250000001</v>
      </c>
      <c r="E110" s="35">
        <f>(G81/E109)</f>
        <v>188.71421625000002</v>
      </c>
    </row>
  </sheetData>
  <mergeCells count="9">
    <mergeCell ref="E8:F8"/>
    <mergeCell ref="E13:F13"/>
    <mergeCell ref="E14:F14"/>
    <mergeCell ref="B16:G16"/>
    <mergeCell ref="B108:E108"/>
    <mergeCell ref="B96:C96"/>
    <mergeCell ref="E12:F12"/>
    <mergeCell ref="E10:F10"/>
    <mergeCell ref="E9:F9"/>
  </mergeCells>
  <pageMargins left="0.74803149606299213" right="0.74803149606299213" top="0.98425196850393704" bottom="0.98425196850393704" header="0" footer="0"/>
  <pageSetup paperSize="14" scale="9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CLAVEL</vt:lpstr>
      <vt:lpstr>CLAVEL!Área_de_impresión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2022-06-20T20:14:01Z</cp:lastPrinted>
  <dcterms:created xsi:type="dcterms:W3CDTF">2020-11-27T12:49:26Z</dcterms:created>
  <dcterms:modified xsi:type="dcterms:W3CDTF">2023-02-08T19:55:35Z</dcterms:modified>
</cp:coreProperties>
</file>