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oliflo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F64" i="1" s="1"/>
  <c r="F63" i="1"/>
  <c r="F65" i="1" s="1"/>
  <c r="B88" i="1" s="1"/>
  <c r="E63" i="1"/>
  <c r="E58" i="1"/>
  <c r="F58" i="1" s="1"/>
  <c r="E56" i="1"/>
  <c r="F56" i="1" s="1"/>
  <c r="E55" i="1"/>
  <c r="F55" i="1" s="1"/>
  <c r="E53" i="1"/>
  <c r="F53" i="1" s="1"/>
  <c r="E51" i="1"/>
  <c r="F51" i="1" s="1"/>
  <c r="E50" i="1"/>
  <c r="F50" i="1" s="1"/>
  <c r="E49" i="1"/>
  <c r="F49" i="1" s="1"/>
  <c r="F47" i="1"/>
  <c r="E42" i="1"/>
  <c r="F42" i="1" s="1"/>
  <c r="E41" i="1"/>
  <c r="F41" i="1" s="1"/>
  <c r="E40" i="1"/>
  <c r="F40" i="1" s="1"/>
  <c r="E39" i="1"/>
  <c r="F39" i="1" s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F30" i="1" s="1"/>
  <c r="E21" i="1"/>
  <c r="F12" i="1"/>
  <c r="F70" i="1" s="1"/>
  <c r="B84" i="1" l="1"/>
  <c r="F43" i="1"/>
  <c r="B86" i="1" s="1"/>
  <c r="F59" i="1"/>
  <c r="B87" i="1" s="1"/>
  <c r="F67" i="1" l="1"/>
  <c r="F68" i="1" l="1"/>
  <c r="B89" i="1" s="1"/>
  <c r="B90" i="1" l="1"/>
  <c r="F69" i="1"/>
  <c r="D95" i="1" l="1"/>
  <c r="C95" i="1"/>
  <c r="B95" i="1"/>
  <c r="F71" i="1"/>
  <c r="C88" i="1"/>
  <c r="C86" i="1"/>
  <c r="C84" i="1"/>
  <c r="C87" i="1"/>
  <c r="C89" i="1"/>
  <c r="C90" i="1" l="1"/>
</calcChain>
</file>

<file path=xl/sharedStrings.xml><?xml version="1.0" encoding="utf-8"?>
<sst xmlns="http://schemas.openxmlformats.org/spreadsheetml/2006/main" count="166" uniqueCount="118">
  <si>
    <t>RUBRO O CULTIVO</t>
  </si>
  <si>
    <t>COLIFLOR</t>
  </si>
  <si>
    <t>RENDIMIENTO (uu/ha)</t>
  </si>
  <si>
    <t>VARIEDAD</t>
  </si>
  <si>
    <t>SIN ESPECIFICAR</t>
  </si>
  <si>
    <t>Fecha Estimada precio venta</t>
  </si>
  <si>
    <t>Agosto-Septiembre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</si>
  <si>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</si>
  <si>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</si>
  <si>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</si>
  <si>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</si>
  <si>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</si>
  <si>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</si>
  <si>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</si>
  <si>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</si>
  <si>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</si>
  <si>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</si>
  <si>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</si>
  <si>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</si>
  <si>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</si>
  <si>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Sep/Oct</t>
  </si>
  <si>
    <t>FECHA PRECIO INSUMOS</t>
  </si>
  <si>
    <t>CONTINGENCIA</t>
  </si>
  <si>
    <t xml:space="preserve">sequía 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</si>
  <si>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</si>
  <si>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</si>
  <si>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</si>
  <si>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</si>
  <si>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</si>
  <si>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</si>
  <si>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</si>
  <si>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</si>
  <si>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Preparación suelo</t>
  </si>
  <si>
    <t>JH</t>
  </si>
  <si>
    <t>Marzo</t>
  </si>
  <si>
    <t>Transplante</t>
  </si>
  <si>
    <t>Abr-Mayo</t>
  </si>
  <si>
    <t>Aplicación de MO</t>
  </si>
  <si>
    <t>Limpia</t>
  </si>
  <si>
    <t>Mayo</t>
  </si>
  <si>
    <t>Riego</t>
  </si>
  <si>
    <t>Abril-Sept</t>
  </si>
  <si>
    <t>Aplicación agroquimico</t>
  </si>
  <si>
    <t>Marzo-Agosto</t>
  </si>
  <si>
    <t>APLICACIÓN  FERTILIZANTES</t>
  </si>
  <si>
    <t>cosecha</t>
  </si>
  <si>
    <t>Agosto-Sept</t>
  </si>
  <si>
    <t>Selección y enmallado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</si>
  <si>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</si>
  <si>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</si>
  <si>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</si>
  <si>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</si>
  <si>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</si>
  <si>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</si>
  <si>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</si>
  <si>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Desinfecciones</t>
  </si>
  <si>
    <t>Agos-Sept.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</si>
  <si>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</si>
  <si>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</si>
  <si>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</si>
  <si>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</si>
  <si>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</si>
  <si>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</si>
  <si>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</si>
  <si>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PLANTAS coliflor</t>
  </si>
  <si>
    <t>unidad</t>
  </si>
  <si>
    <t>Septiembre</t>
  </si>
  <si>
    <t>FERTILIZANTES</t>
  </si>
  <si>
    <t>urea</t>
  </si>
  <si>
    <t>U</t>
  </si>
  <si>
    <t>Oct-Nov</t>
  </si>
  <si>
    <t>Superfosfato Triple</t>
  </si>
  <si>
    <t>Sep-Nov</t>
  </si>
  <si>
    <t>Materia organica</t>
  </si>
  <si>
    <t>HERBICIDA</t>
  </si>
  <si>
    <t>Rango</t>
  </si>
  <si>
    <t>Lt</t>
  </si>
  <si>
    <t>INSECTICIDAS</t>
  </si>
  <si>
    <t>engeo</t>
  </si>
  <si>
    <t>Mayo-Sept</t>
  </si>
  <si>
    <t>Selecron 720  EC</t>
  </si>
  <si>
    <t>FUNGUICIDA</t>
  </si>
  <si>
    <t>Manzate</t>
  </si>
  <si>
    <t>Subtotal Insumos</t>
  </si>
  <si>
    <t xml:space="preserve">   OTROS</t>
  </si>
  <si>
    <t>ITEM</t>
  </si>
  <si>
    <t>Cintas de riego</t>
  </si>
  <si>
    <t>Cajas bananeras</t>
  </si>
  <si>
    <t>Agos-Sept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</si>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</sst>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4" fillId="2" borderId="0" xfId="0" applyFont="1" applyFill="1" applyAlignment="1">
      <alignment horizontal="center"/>
    </xf>
    <xf numFmtId="164" fontId="4" fillId="2" borderId="0" xfId="2" applyNumberFormat="1" applyFont="1" applyFill="1" applyBorder="1" applyAlignment="1">
      <alignment horizontal="center" wrapText="1"/>
    </xf>
    <xf numFmtId="164" fontId="4" fillId="2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64" fontId="1" fillId="2" borderId="0" xfId="2" applyNumberFormat="1" applyFont="1" applyFill="1" applyBorder="1"/>
    <xf numFmtId="164" fontId="2" fillId="2" borderId="0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2" fillId="2" borderId="0" xfId="2" applyNumberFormat="1" applyFont="1" applyFill="1" applyBorder="1"/>
    <xf numFmtId="164" fontId="8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6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0" fontId="14" fillId="5" borderId="17" xfId="0" applyFont="1" applyFill="1" applyBorder="1" applyAlignment="1">
      <alignment vertical="center"/>
    </xf>
    <xf numFmtId="167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7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6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314325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023886-0210-4489-6757-594CBC22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69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sqref="A1:J1048576"/>
    </sheetView>
  </sheetViews>
  <sheetFormatPr baseColWidth="10" defaultRowHeight="15" x14ac:dyDescent="0.25"/>
  <cols>
    <col min="1" max="1" width="21.42578125" customWidth="1"/>
    <col min="2" max="2" width="11.42578125" customWidth="1"/>
    <col min="3" max="3" width="15.5703125" bestFit="1" customWidth="1"/>
    <col min="4" max="4" width="11.5703125" bestFit="1" customWidth="1"/>
    <col min="5" max="5" width="23.5703125" bestFit="1" customWidth="1"/>
    <col min="6" max="6" width="15.8554687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25000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300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7500000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5" t="s">
        <v>18</v>
      </c>
      <c r="C14" s="5"/>
      <c r="E14" s="6" t="s">
        <v>19</v>
      </c>
      <c r="F14" s="10" t="s">
        <v>20</v>
      </c>
    </row>
    <row r="15" spans="1:6" ht="15.75" x14ac:dyDescent="0.25">
      <c r="A15" s="11" t="s">
        <v>21</v>
      </c>
      <c r="B15" s="12">
        <v>44896</v>
      </c>
      <c r="C15" s="13"/>
      <c r="E15" s="6" t="s">
        <v>22</v>
      </c>
      <c r="F15" s="10" t="s">
        <v>23</v>
      </c>
    </row>
    <row r="16" spans="1:6" x14ac:dyDescent="0.25">
      <c r="A16" s="14"/>
    </row>
    <row r="17" spans="1:6" x14ac:dyDescent="0.25">
      <c r="A17" s="15" t="s">
        <v>24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6" t="s">
        <v>25</v>
      </c>
      <c r="E19" s="17"/>
      <c r="F19" s="17"/>
    </row>
    <row r="20" spans="1:6" x14ac:dyDescent="0.25">
      <c r="A20" s="18" t="s">
        <v>26</v>
      </c>
      <c r="B20" s="18" t="s">
        <v>27</v>
      </c>
      <c r="C20" s="18" t="s">
        <v>28</v>
      </c>
      <c r="D20" s="18" t="s">
        <v>29</v>
      </c>
      <c r="E20" s="19" t="s">
        <v>30</v>
      </c>
      <c r="F20" s="20" t="s">
        <v>31</v>
      </c>
    </row>
    <row r="21" spans="1:6" x14ac:dyDescent="0.25">
      <c r="A21" s="6" t="s">
        <v>32</v>
      </c>
      <c r="B21" s="21" t="s">
        <v>33</v>
      </c>
      <c r="C21" s="21">
        <v>8</v>
      </c>
      <c r="D21" s="21" t="s">
        <v>34</v>
      </c>
      <c r="E21" s="22">
        <f>VLOOKUP(A21,[1]PRECIO!A2:C221,3,0)</f>
        <v>30000</v>
      </c>
      <c r="F21" s="22">
        <f t="shared" ref="F21:F29" si="0">C21*E21</f>
        <v>240000</v>
      </c>
    </row>
    <row r="22" spans="1:6" x14ac:dyDescent="0.25">
      <c r="A22" s="6" t="s">
        <v>35</v>
      </c>
      <c r="B22" s="21" t="s">
        <v>33</v>
      </c>
      <c r="C22" s="21">
        <v>6</v>
      </c>
      <c r="D22" s="21" t="s">
        <v>36</v>
      </c>
      <c r="E22" s="22">
        <f>VLOOKUP(A22,[1]PRECIO!A2:C222,3,0)</f>
        <v>30000</v>
      </c>
      <c r="F22" s="22">
        <f t="shared" si="0"/>
        <v>180000</v>
      </c>
    </row>
    <row r="23" spans="1:6" x14ac:dyDescent="0.25">
      <c r="A23" s="6" t="s">
        <v>37</v>
      </c>
      <c r="B23" s="21" t="s">
        <v>33</v>
      </c>
      <c r="C23" s="21">
        <v>4</v>
      </c>
      <c r="D23" s="21" t="s">
        <v>34</v>
      </c>
      <c r="E23" s="22">
        <f>VLOOKUP(A23,[1]PRECIO!A3:C223,3,0)</f>
        <v>30000</v>
      </c>
      <c r="F23" s="22">
        <f t="shared" si="0"/>
        <v>120000</v>
      </c>
    </row>
    <row r="24" spans="1:6" x14ac:dyDescent="0.25">
      <c r="A24" s="6" t="s">
        <v>38</v>
      </c>
      <c r="B24" s="21" t="s">
        <v>33</v>
      </c>
      <c r="C24" s="21">
        <v>4</v>
      </c>
      <c r="D24" s="21" t="s">
        <v>39</v>
      </c>
      <c r="E24" s="22">
        <f>VLOOKUP(A24,[1]PRECIO!A4:C224,3,0)</f>
        <v>30000</v>
      </c>
      <c r="F24" s="22">
        <f t="shared" si="0"/>
        <v>120000</v>
      </c>
    </row>
    <row r="25" spans="1:6" x14ac:dyDescent="0.25">
      <c r="A25" s="23" t="s">
        <v>40</v>
      </c>
      <c r="B25" s="21" t="s">
        <v>33</v>
      </c>
      <c r="C25" s="21">
        <v>6</v>
      </c>
      <c r="D25" s="21" t="s">
        <v>41</v>
      </c>
      <c r="E25" s="22">
        <f>VLOOKUP(A25,[1]PRECIO!A5:C225,3,0)</f>
        <v>30000</v>
      </c>
      <c r="F25" s="22">
        <f t="shared" si="0"/>
        <v>180000</v>
      </c>
    </row>
    <row r="26" spans="1:6" x14ac:dyDescent="0.25">
      <c r="A26" s="23" t="s">
        <v>42</v>
      </c>
      <c r="B26" s="21" t="s">
        <v>33</v>
      </c>
      <c r="C26" s="21">
        <v>4</v>
      </c>
      <c r="D26" s="21" t="s">
        <v>43</v>
      </c>
      <c r="E26" s="22">
        <f>VLOOKUP(A26,[1]PRECIO!A6:C226,3,0)</f>
        <v>30000</v>
      </c>
      <c r="F26" s="22">
        <f t="shared" si="0"/>
        <v>120000</v>
      </c>
    </row>
    <row r="27" spans="1:6" x14ac:dyDescent="0.25">
      <c r="A27" s="23" t="s">
        <v>44</v>
      </c>
      <c r="B27" s="21" t="s">
        <v>33</v>
      </c>
      <c r="C27" s="21">
        <v>8</v>
      </c>
      <c r="D27" s="21" t="s">
        <v>41</v>
      </c>
      <c r="E27" s="22">
        <f>VLOOKUP(A27,[1]PRECIO!A7:C227,3,0)</f>
        <v>30000</v>
      </c>
      <c r="F27" s="22">
        <f t="shared" si="0"/>
        <v>240000</v>
      </c>
    </row>
    <row r="28" spans="1:6" x14ac:dyDescent="0.25">
      <c r="A28" s="23" t="s">
        <v>45</v>
      </c>
      <c r="B28" s="21" t="s">
        <v>33</v>
      </c>
      <c r="C28" s="21">
        <v>20</v>
      </c>
      <c r="D28" s="21" t="s">
        <v>46</v>
      </c>
      <c r="E28" s="22">
        <f>VLOOKUP(A28,[1]PRECIO!A8:C228,3,0)</f>
        <v>30000</v>
      </c>
      <c r="F28" s="22">
        <f t="shared" si="0"/>
        <v>600000</v>
      </c>
    </row>
    <row r="29" spans="1:6" x14ac:dyDescent="0.25">
      <c r="A29" s="23" t="s">
        <v>47</v>
      </c>
      <c r="B29" s="21" t="s">
        <v>33</v>
      </c>
      <c r="C29" s="21">
        <v>8</v>
      </c>
      <c r="D29" s="21" t="s">
        <v>46</v>
      </c>
      <c r="E29" s="22">
        <f>VLOOKUP(A29,[1]PRECIO!A9:C229,3,0)</f>
        <v>30000</v>
      </c>
      <c r="F29" s="22">
        <f t="shared" si="0"/>
        <v>240000</v>
      </c>
    </row>
    <row r="30" spans="1:6" x14ac:dyDescent="0.25">
      <c r="A30" s="24" t="s">
        <v>48</v>
      </c>
      <c r="B30" s="25"/>
      <c r="C30" s="25"/>
      <c r="D30" s="25"/>
      <c r="E30" s="26"/>
      <c r="F30" s="27">
        <f>SUM(F21:F29)</f>
        <v>2040000</v>
      </c>
    </row>
    <row r="31" spans="1:6" x14ac:dyDescent="0.25">
      <c r="E31" s="17"/>
      <c r="F31" s="17"/>
    </row>
    <row r="32" spans="1:6" x14ac:dyDescent="0.25">
      <c r="A32" s="16" t="s">
        <v>49</v>
      </c>
      <c r="E32" s="17"/>
      <c r="F32" s="17"/>
    </row>
    <row r="33" spans="1:6" x14ac:dyDescent="0.25">
      <c r="A33" s="28" t="s">
        <v>26</v>
      </c>
      <c r="B33" s="28" t="s">
        <v>27</v>
      </c>
      <c r="C33" s="28" t="s">
        <v>28</v>
      </c>
      <c r="D33" s="28" t="s">
        <v>29</v>
      </c>
      <c r="E33" s="29" t="s">
        <v>30</v>
      </c>
      <c r="F33" s="30" t="s">
        <v>31</v>
      </c>
    </row>
    <row r="34" spans="1:6" x14ac:dyDescent="0.25">
      <c r="A34" s="14"/>
      <c r="B34" s="31"/>
      <c r="C34" s="31"/>
      <c r="D34" s="31"/>
      <c r="E34" s="17"/>
      <c r="F34" s="17"/>
    </row>
    <row r="35" spans="1:6" x14ac:dyDescent="0.25">
      <c r="A35" s="32" t="s">
        <v>50</v>
      </c>
      <c r="B35" s="33"/>
      <c r="C35" s="33"/>
      <c r="D35" s="33"/>
      <c r="E35" s="34"/>
      <c r="F35" s="35"/>
    </row>
    <row r="36" spans="1:6" x14ac:dyDescent="0.25">
      <c r="E36" s="17"/>
      <c r="F36" s="17"/>
    </row>
    <row r="37" spans="1:6" x14ac:dyDescent="0.25">
      <c r="A37" s="16" t="s">
        <v>51</v>
      </c>
      <c r="E37" s="17"/>
      <c r="F37" s="17"/>
    </row>
    <row r="38" spans="1:6" x14ac:dyDescent="0.25">
      <c r="A38" s="18" t="s">
        <v>26</v>
      </c>
      <c r="B38" s="18" t="s">
        <v>27</v>
      </c>
      <c r="C38" s="28" t="s">
        <v>28</v>
      </c>
      <c r="D38" s="18" t="s">
        <v>29</v>
      </c>
      <c r="E38" s="19" t="s">
        <v>30</v>
      </c>
      <c r="F38" s="20" t="s">
        <v>31</v>
      </c>
    </row>
    <row r="39" spans="1:6" x14ac:dyDescent="0.25">
      <c r="A39" s="23" t="s">
        <v>52</v>
      </c>
      <c r="B39" s="36" t="s">
        <v>53</v>
      </c>
      <c r="C39" s="36">
        <v>6.25E-2</v>
      </c>
      <c r="D39" s="37" t="s">
        <v>54</v>
      </c>
      <c r="E39" s="38">
        <f>VLOOKUP(A39,[1]PRECIO!A19:C239,3,0)</f>
        <v>200000</v>
      </c>
      <c r="F39" s="38">
        <f>E39*C39</f>
        <v>12500</v>
      </c>
    </row>
    <row r="40" spans="1:6" x14ac:dyDescent="0.25">
      <c r="A40" s="23" t="s">
        <v>55</v>
      </c>
      <c r="B40" s="36" t="s">
        <v>53</v>
      </c>
      <c r="C40" s="36">
        <v>0.17</v>
      </c>
      <c r="D40" s="37" t="s">
        <v>56</v>
      </c>
      <c r="E40" s="38">
        <f>VLOOKUP(A40,[1]PRECIO!A2:C240,3,0)</f>
        <v>200000</v>
      </c>
      <c r="F40" s="38">
        <f>E40*C40</f>
        <v>34000</v>
      </c>
    </row>
    <row r="41" spans="1:6" x14ac:dyDescent="0.25">
      <c r="A41" s="23" t="s">
        <v>57</v>
      </c>
      <c r="B41" s="36" t="s">
        <v>53</v>
      </c>
      <c r="C41" s="36">
        <v>0.05</v>
      </c>
      <c r="D41" s="37" t="s">
        <v>54</v>
      </c>
      <c r="E41" s="38">
        <f>VLOOKUP(A41,[1]PRECIO!A21:C241,3,0)</f>
        <v>200000</v>
      </c>
      <c r="F41" s="38">
        <f>E41*C41</f>
        <v>10000</v>
      </c>
    </row>
    <row r="42" spans="1:6" x14ac:dyDescent="0.25">
      <c r="A42" s="23" t="s">
        <v>58</v>
      </c>
      <c r="B42" s="36" t="s">
        <v>53</v>
      </c>
      <c r="C42" s="36">
        <v>0.05</v>
      </c>
      <c r="D42" s="37" t="s">
        <v>54</v>
      </c>
      <c r="E42" s="38">
        <f>VLOOKUP(A42,[1]PRECIO!A22:C242,3,0)</f>
        <v>200000</v>
      </c>
      <c r="F42" s="38">
        <f>E42*C42</f>
        <v>10000</v>
      </c>
    </row>
    <row r="43" spans="1:6" x14ac:dyDescent="0.25">
      <c r="A43" s="24" t="s">
        <v>59</v>
      </c>
      <c r="B43" s="25"/>
      <c r="C43" s="25"/>
      <c r="D43" s="25"/>
      <c r="E43" s="26"/>
      <c r="F43" s="27">
        <f>SUM(F39:F42)</f>
        <v>66500</v>
      </c>
    </row>
    <row r="44" spans="1:6" x14ac:dyDescent="0.25">
      <c r="E44" s="17"/>
      <c r="F44" s="17"/>
    </row>
    <row r="45" spans="1:6" x14ac:dyDescent="0.25">
      <c r="A45" s="16" t="s">
        <v>60</v>
      </c>
      <c r="E45" s="17"/>
      <c r="F45" s="17"/>
    </row>
    <row r="46" spans="1:6" x14ac:dyDescent="0.25">
      <c r="A46" s="18" t="s">
        <v>60</v>
      </c>
      <c r="B46" s="39" t="s">
        <v>61</v>
      </c>
      <c r="C46" s="39" t="s">
        <v>62</v>
      </c>
      <c r="D46" s="18" t="s">
        <v>29</v>
      </c>
      <c r="E46" s="20" t="s">
        <v>30</v>
      </c>
      <c r="F46" s="20" t="s">
        <v>63</v>
      </c>
    </row>
    <row r="47" spans="1:6" x14ac:dyDescent="0.25">
      <c r="A47" s="40" t="s">
        <v>64</v>
      </c>
      <c r="B47" s="41" t="s">
        <v>65</v>
      </c>
      <c r="C47" s="41">
        <v>4000</v>
      </c>
      <c r="D47" s="41" t="s">
        <v>66</v>
      </c>
      <c r="E47" s="22">
        <v>50</v>
      </c>
      <c r="F47" s="22">
        <f>C47*E47</f>
        <v>200000</v>
      </c>
    </row>
    <row r="48" spans="1:6" x14ac:dyDescent="0.25">
      <c r="A48" s="40" t="s">
        <v>67</v>
      </c>
      <c r="B48" s="41"/>
      <c r="C48" s="41"/>
      <c r="D48" s="41"/>
      <c r="E48" s="22"/>
      <c r="F48" s="22"/>
    </row>
    <row r="49" spans="1:6" x14ac:dyDescent="0.25">
      <c r="A49" s="23" t="s">
        <v>68</v>
      </c>
      <c r="B49" s="41" t="s">
        <v>69</v>
      </c>
      <c r="C49" s="41">
        <v>6</v>
      </c>
      <c r="D49" s="41" t="s">
        <v>70</v>
      </c>
      <c r="E49" s="22">
        <f>VLOOKUP(A49,[1]PRECIO!A29:C249,3,0)</f>
        <v>32700</v>
      </c>
      <c r="F49" s="22">
        <f>C49*E49</f>
        <v>196200</v>
      </c>
    </row>
    <row r="50" spans="1:6" x14ac:dyDescent="0.25">
      <c r="A50" s="42" t="s">
        <v>71</v>
      </c>
      <c r="B50" s="41" t="s">
        <v>69</v>
      </c>
      <c r="C50" s="41">
        <v>4</v>
      </c>
      <c r="D50" s="36" t="s">
        <v>72</v>
      </c>
      <c r="E50" s="22">
        <f>VLOOKUP(A50,[1]PRECIO!A30:C250,3,0)</f>
        <v>34400</v>
      </c>
      <c r="F50" s="22">
        <f>C50*E50</f>
        <v>137600</v>
      </c>
    </row>
    <row r="51" spans="1:6" x14ac:dyDescent="0.25">
      <c r="A51" s="23" t="s">
        <v>73</v>
      </c>
      <c r="B51" s="41" t="s">
        <v>69</v>
      </c>
      <c r="C51" s="41">
        <v>4</v>
      </c>
      <c r="D51" s="41" t="s">
        <v>66</v>
      </c>
      <c r="E51" s="22">
        <f>VLOOKUP(A51,[1]PRECIO!A31:C251,3,0)</f>
        <v>82795</v>
      </c>
      <c r="F51" s="22">
        <f>C51*E51</f>
        <v>331180</v>
      </c>
    </row>
    <row r="52" spans="1:6" x14ac:dyDescent="0.25">
      <c r="A52" s="40" t="s">
        <v>74</v>
      </c>
      <c r="B52" s="41"/>
      <c r="C52" s="41"/>
      <c r="D52" s="41"/>
      <c r="E52" s="22"/>
      <c r="F52" s="22">
        <v>0</v>
      </c>
    </row>
    <row r="53" spans="1:6" x14ac:dyDescent="0.25">
      <c r="A53" s="23" t="s">
        <v>75</v>
      </c>
      <c r="B53" s="41" t="s">
        <v>76</v>
      </c>
      <c r="C53" s="43">
        <v>0.64262481704342167</v>
      </c>
      <c r="D53" s="41" t="s">
        <v>34</v>
      </c>
      <c r="E53" s="22">
        <f>VLOOKUP(A53,[1]PRECIO!A33:C253,3,0)</f>
        <v>20470</v>
      </c>
      <c r="F53" s="22">
        <f>C53*E53</f>
        <v>13154.530004878841</v>
      </c>
    </row>
    <row r="54" spans="1:6" x14ac:dyDescent="0.25">
      <c r="A54" s="40" t="s">
        <v>77</v>
      </c>
      <c r="B54" s="41"/>
      <c r="C54" s="41"/>
      <c r="D54" s="41"/>
      <c r="E54" s="22"/>
      <c r="F54" s="22">
        <v>0</v>
      </c>
    </row>
    <row r="55" spans="1:6" x14ac:dyDescent="0.25">
      <c r="A55" s="23" t="s">
        <v>78</v>
      </c>
      <c r="B55" s="41" t="s">
        <v>76</v>
      </c>
      <c r="C55" s="43">
        <v>0.18784289907885413</v>
      </c>
      <c r="D55" s="41" t="s">
        <v>79</v>
      </c>
      <c r="E55" s="22">
        <f>VLOOKUP(A55,[1]PRECIO!A35:C255,3,0)</f>
        <v>112890</v>
      </c>
      <c r="F55" s="22">
        <f>E55*C55</f>
        <v>21205.584877011843</v>
      </c>
    </row>
    <row r="56" spans="1:6" x14ac:dyDescent="0.25">
      <c r="A56" s="23" t="s">
        <v>80</v>
      </c>
      <c r="B56" s="41" t="s">
        <v>76</v>
      </c>
      <c r="C56" s="44">
        <v>1.7065345541201555</v>
      </c>
      <c r="D56" s="41" t="s">
        <v>79</v>
      </c>
      <c r="E56" s="22">
        <f>VLOOKUP(A56,[1]PRECIO!A36:C256,3,0)</f>
        <v>53880</v>
      </c>
      <c r="F56" s="22">
        <f>E56*C56</f>
        <v>91948.081775993982</v>
      </c>
    </row>
    <row r="57" spans="1:6" x14ac:dyDescent="0.25">
      <c r="A57" s="45" t="s">
        <v>81</v>
      </c>
      <c r="B57" s="42"/>
      <c r="C57" s="42"/>
      <c r="D57" s="42"/>
      <c r="E57" s="22"/>
      <c r="F57" s="22">
        <v>0</v>
      </c>
    </row>
    <row r="58" spans="1:6" x14ac:dyDescent="0.25">
      <c r="A58" s="23" t="s">
        <v>82</v>
      </c>
      <c r="B58" s="41" t="s">
        <v>76</v>
      </c>
      <c r="C58" s="44">
        <v>2.2622970978848991</v>
      </c>
      <c r="D58" s="41" t="s">
        <v>79</v>
      </c>
      <c r="E58" s="22">
        <f>VLOOKUP(A58,[1]PRECIO!A38:C258,3,0)</f>
        <v>13190</v>
      </c>
      <c r="F58" s="22">
        <f>E58*C58</f>
        <v>29839.69872110182</v>
      </c>
    </row>
    <row r="59" spans="1:6" x14ac:dyDescent="0.25">
      <c r="A59" s="32" t="s">
        <v>83</v>
      </c>
      <c r="B59" s="33"/>
      <c r="C59" s="33"/>
      <c r="D59" s="33"/>
      <c r="E59" s="34"/>
      <c r="F59" s="46">
        <f>SUM(F47:F58)</f>
        <v>1021127.8953789865</v>
      </c>
    </row>
    <row r="60" spans="1:6" x14ac:dyDescent="0.25">
      <c r="E60" s="17"/>
      <c r="F60" s="17"/>
    </row>
    <row r="61" spans="1:6" x14ac:dyDescent="0.25">
      <c r="A61" s="16" t="s">
        <v>84</v>
      </c>
      <c r="E61" s="17"/>
      <c r="F61" s="17"/>
    </row>
    <row r="62" spans="1:6" x14ac:dyDescent="0.25">
      <c r="A62" s="18" t="s">
        <v>85</v>
      </c>
      <c r="B62" s="18" t="s">
        <v>61</v>
      </c>
      <c r="C62" s="18" t="s">
        <v>62</v>
      </c>
      <c r="D62" s="18" t="s">
        <v>29</v>
      </c>
      <c r="E62" s="47" t="s">
        <v>30</v>
      </c>
      <c r="F62" s="20" t="s">
        <v>63</v>
      </c>
    </row>
    <row r="63" spans="1:6" x14ac:dyDescent="0.25">
      <c r="A63" s="48" t="s">
        <v>86</v>
      </c>
      <c r="B63" s="41" t="s">
        <v>69</v>
      </c>
      <c r="C63" s="41">
        <v>6</v>
      </c>
      <c r="D63" s="41" t="s">
        <v>34</v>
      </c>
      <c r="E63" s="22">
        <f>VLOOKUP(A63,[1]PRECIO!E4:G20,3,0)</f>
        <v>250772</v>
      </c>
      <c r="F63" s="22">
        <f>E63*C63</f>
        <v>1504632</v>
      </c>
    </row>
    <row r="64" spans="1:6" x14ac:dyDescent="0.25">
      <c r="A64" s="42" t="s">
        <v>87</v>
      </c>
      <c r="B64" s="41" t="s">
        <v>69</v>
      </c>
      <c r="C64" s="41">
        <v>910</v>
      </c>
      <c r="D64" s="41" t="s">
        <v>88</v>
      </c>
      <c r="E64" s="22">
        <f>VLOOKUP(A64,[1]PRECIO!E5:G20,3,0)</f>
        <v>360</v>
      </c>
      <c r="F64" s="22">
        <f>E64*C64</f>
        <v>327600</v>
      </c>
    </row>
    <row r="65" spans="1:6" x14ac:dyDescent="0.25">
      <c r="A65" s="24" t="s">
        <v>89</v>
      </c>
      <c r="B65" s="25"/>
      <c r="C65" s="25"/>
      <c r="D65" s="25"/>
      <c r="E65" s="26"/>
      <c r="F65" s="27">
        <f>SUM(F63:F64)</f>
        <v>1832232</v>
      </c>
    </row>
    <row r="67" spans="1:6" x14ac:dyDescent="0.25">
      <c r="A67" s="49" t="s">
        <v>90</v>
      </c>
      <c r="B67" s="49"/>
      <c r="C67" s="49"/>
      <c r="D67" s="49"/>
      <c r="E67" s="49"/>
      <c r="F67" s="50">
        <f>SUM(F30+F35+F43+F59+F65)</f>
        <v>4959859.8953789864</v>
      </c>
    </row>
    <row r="68" spans="1:6" x14ac:dyDescent="0.25">
      <c r="A68" s="51" t="s">
        <v>91</v>
      </c>
      <c r="B68" s="33"/>
      <c r="C68" s="33"/>
      <c r="D68" s="33"/>
      <c r="E68" s="33"/>
      <c r="F68" s="52">
        <f>SUM(F67*5/100)</f>
        <v>247992.99476894931</v>
      </c>
    </row>
    <row r="69" spans="1:6" x14ac:dyDescent="0.25">
      <c r="A69" s="53" t="s">
        <v>92</v>
      </c>
      <c r="B69" s="53"/>
      <c r="C69" s="53"/>
      <c r="D69" s="53"/>
      <c r="E69" s="53"/>
      <c r="F69" s="54">
        <f>SUM(F67:F68)</f>
        <v>5207852.8901479356</v>
      </c>
    </row>
    <row r="70" spans="1:6" x14ac:dyDescent="0.25">
      <c r="A70" s="55" t="s">
        <v>93</v>
      </c>
      <c r="B70" s="55"/>
      <c r="C70" s="55"/>
      <c r="D70" s="55"/>
      <c r="E70" s="55"/>
      <c r="F70" s="56">
        <f>SUM(F12*1)</f>
        <v>7500000</v>
      </c>
    </row>
    <row r="71" spans="1:6" x14ac:dyDescent="0.25">
      <c r="A71" s="53" t="s">
        <v>94</v>
      </c>
      <c r="B71" s="49"/>
      <c r="C71" s="49"/>
      <c r="D71" s="49"/>
      <c r="E71" s="49"/>
      <c r="F71" s="50">
        <f>SUM(F70-F69)</f>
        <v>2292147.1098520644</v>
      </c>
    </row>
    <row r="72" spans="1:6" x14ac:dyDescent="0.25">
      <c r="A72" s="57" t="s">
        <v>95</v>
      </c>
      <c r="B72" s="58"/>
      <c r="C72" s="58"/>
      <c r="D72" s="58"/>
      <c r="E72" s="58"/>
      <c r="F72" s="59"/>
    </row>
    <row r="73" spans="1:6" ht="15.75" thickBot="1" x14ac:dyDescent="0.3">
      <c r="A73" s="60"/>
      <c r="B73" s="58"/>
      <c r="C73" s="58"/>
      <c r="D73" s="58"/>
      <c r="E73" s="58"/>
      <c r="F73" s="59"/>
    </row>
    <row r="74" spans="1:6" x14ac:dyDescent="0.25">
      <c r="A74" s="61" t="s">
        <v>96</v>
      </c>
      <c r="B74" s="62"/>
      <c r="C74" s="62"/>
      <c r="D74" s="62"/>
      <c r="E74" s="63"/>
      <c r="F74" s="59"/>
    </row>
    <row r="75" spans="1:6" x14ac:dyDescent="0.25">
      <c r="A75" s="64" t="s">
        <v>97</v>
      </c>
      <c r="B75" s="65"/>
      <c r="C75" s="65"/>
      <c r="D75" s="65"/>
      <c r="E75" s="66"/>
      <c r="F75" s="59"/>
    </row>
    <row r="76" spans="1:6" x14ac:dyDescent="0.25">
      <c r="A76" s="64" t="s">
        <v>98</v>
      </c>
      <c r="B76" s="65"/>
      <c r="C76" s="65"/>
      <c r="D76" s="65"/>
      <c r="E76" s="66"/>
      <c r="F76" s="59"/>
    </row>
    <row r="77" spans="1:6" x14ac:dyDescent="0.25">
      <c r="A77" s="64" t="s">
        <v>99</v>
      </c>
      <c r="B77" s="65"/>
      <c r="C77" s="65"/>
      <c r="D77" s="65"/>
      <c r="E77" s="66"/>
      <c r="F77" s="59"/>
    </row>
    <row r="78" spans="1:6" x14ac:dyDescent="0.25">
      <c r="A78" s="64" t="s">
        <v>100</v>
      </c>
      <c r="B78" s="65"/>
      <c r="C78" s="65"/>
      <c r="D78" s="65"/>
      <c r="E78" s="66"/>
      <c r="F78" s="59"/>
    </row>
    <row r="79" spans="1:6" x14ac:dyDescent="0.25">
      <c r="A79" s="64" t="s">
        <v>101</v>
      </c>
      <c r="B79" s="65"/>
      <c r="C79" s="65"/>
      <c r="D79" s="65"/>
      <c r="E79" s="66"/>
      <c r="F79" s="59"/>
    </row>
    <row r="80" spans="1:6" ht="15.75" thickBot="1" x14ac:dyDescent="0.3">
      <c r="A80" s="67" t="s">
        <v>102</v>
      </c>
      <c r="B80" s="68"/>
      <c r="C80" s="68"/>
      <c r="D80" s="68"/>
      <c r="E80" s="69"/>
      <c r="F80" s="59"/>
    </row>
    <row r="81" spans="1:6" ht="15.75" thickBot="1" x14ac:dyDescent="0.3">
      <c r="A81" s="70"/>
      <c r="B81" s="65"/>
      <c r="C81" s="65"/>
      <c r="D81" s="65"/>
      <c r="E81" s="65"/>
      <c r="F81" s="59"/>
    </row>
    <row r="82" spans="1:6" ht="15.75" thickBot="1" x14ac:dyDescent="0.3">
      <c r="A82" s="71" t="s">
        <v>103</v>
      </c>
      <c r="B82" s="72"/>
      <c r="C82" s="73"/>
      <c r="D82" s="74"/>
      <c r="E82" s="74"/>
      <c r="F82" s="59"/>
    </row>
    <row r="83" spans="1:6" x14ac:dyDescent="0.25">
      <c r="A83" s="75" t="s">
        <v>104</v>
      </c>
      <c r="B83" s="76" t="s">
        <v>105</v>
      </c>
      <c r="C83" s="77" t="s">
        <v>106</v>
      </c>
      <c r="D83" s="74"/>
      <c r="E83" s="74"/>
      <c r="F83" s="59"/>
    </row>
    <row r="84" spans="1:6" x14ac:dyDescent="0.25">
      <c r="A84" s="78" t="s">
        <v>107</v>
      </c>
      <c r="B84" s="79">
        <f>F30</f>
        <v>2040000</v>
      </c>
      <c r="C84" s="80">
        <f>(B84/B90)</f>
        <v>0.39171613389065052</v>
      </c>
      <c r="D84" s="74"/>
      <c r="E84" s="74"/>
      <c r="F84" s="59"/>
    </row>
    <row r="85" spans="1:6" x14ac:dyDescent="0.25">
      <c r="A85" s="78" t="s">
        <v>108</v>
      </c>
      <c r="B85" s="81">
        <v>0</v>
      </c>
      <c r="C85" s="80">
        <v>0</v>
      </c>
      <c r="D85" s="74"/>
      <c r="E85" s="74"/>
      <c r="F85" s="59"/>
    </row>
    <row r="86" spans="1:6" x14ac:dyDescent="0.25">
      <c r="A86" s="78" t="s">
        <v>109</v>
      </c>
      <c r="B86" s="79">
        <f>F43</f>
        <v>66500</v>
      </c>
      <c r="C86" s="80">
        <f>(B86/B90)</f>
        <v>1.2769177893984442E-2</v>
      </c>
      <c r="D86" s="74"/>
      <c r="E86" s="74"/>
      <c r="F86" s="59"/>
    </row>
    <row r="87" spans="1:6" x14ac:dyDescent="0.25">
      <c r="A87" s="78" t="s">
        <v>110</v>
      </c>
      <c r="B87" s="79">
        <f>F59</f>
        <v>1021127.8953789865</v>
      </c>
      <c r="C87" s="80">
        <f>(B87/B90)</f>
        <v>0.19607464283615356</v>
      </c>
      <c r="D87" s="74"/>
      <c r="E87" s="74"/>
      <c r="F87" s="59"/>
    </row>
    <row r="88" spans="1:6" x14ac:dyDescent="0.25">
      <c r="A88" s="78" t="s">
        <v>111</v>
      </c>
      <c r="B88" s="82">
        <f>F65</f>
        <v>1832232</v>
      </c>
      <c r="C88" s="80">
        <f>(B88/B90)</f>
        <v>0.3518209977601639</v>
      </c>
      <c r="D88" s="83"/>
      <c r="E88" s="83"/>
      <c r="F88" s="59"/>
    </row>
    <row r="89" spans="1:6" x14ac:dyDescent="0.25">
      <c r="A89" s="78" t="s">
        <v>112</v>
      </c>
      <c r="B89" s="82">
        <f>F68</f>
        <v>247992.99476894931</v>
      </c>
      <c r="C89" s="80">
        <f>(B89/B90)</f>
        <v>4.7619047619047616E-2</v>
      </c>
      <c r="D89" s="83"/>
      <c r="E89" s="83"/>
      <c r="F89" s="59"/>
    </row>
    <row r="90" spans="1:6" ht="15.75" thickBot="1" x14ac:dyDescent="0.3">
      <c r="A90" s="84" t="s">
        <v>113</v>
      </c>
      <c r="B90" s="85">
        <f>SUM(B84:B89)</f>
        <v>5207852.8901479356</v>
      </c>
      <c r="C90" s="86">
        <f>SUM(C84:C89)</f>
        <v>1</v>
      </c>
      <c r="D90" s="83"/>
      <c r="E90" s="83"/>
      <c r="F90" s="59"/>
    </row>
    <row r="91" spans="1:6" x14ac:dyDescent="0.25">
      <c r="A91" s="60"/>
      <c r="B91" s="58"/>
      <c r="C91" s="58"/>
      <c r="D91" s="58"/>
      <c r="E91" s="58"/>
      <c r="F91" s="59"/>
    </row>
    <row r="92" spans="1:6" ht="15.75" thickBot="1" x14ac:dyDescent="0.3">
      <c r="A92" s="87"/>
      <c r="B92" s="58"/>
      <c r="C92" s="58"/>
      <c r="D92" s="58"/>
      <c r="E92" s="58"/>
      <c r="F92" s="59"/>
    </row>
    <row r="93" spans="1:6" ht="15.75" thickBot="1" x14ac:dyDescent="0.3">
      <c r="A93" s="88"/>
      <c r="B93" s="72" t="s">
        <v>114</v>
      </c>
      <c r="C93" s="89"/>
      <c r="D93" s="90"/>
      <c r="E93" s="83"/>
      <c r="F93" s="59"/>
    </row>
    <row r="94" spans="1:6" x14ac:dyDescent="0.25">
      <c r="A94" s="91" t="s">
        <v>115</v>
      </c>
      <c r="B94" s="92">
        <v>26000</v>
      </c>
      <c r="C94" s="92">
        <v>28000</v>
      </c>
      <c r="D94" s="93">
        <v>28500</v>
      </c>
      <c r="E94" s="94"/>
      <c r="F94" s="95"/>
    </row>
    <row r="95" spans="1:6" ht="15.75" thickBot="1" x14ac:dyDescent="0.3">
      <c r="A95" s="84" t="s">
        <v>116</v>
      </c>
      <c r="B95" s="96">
        <f>(F69/B94)</f>
        <v>200.30203423645906</v>
      </c>
      <c r="C95" s="96">
        <f>(F69/C94)</f>
        <v>185.99474607671198</v>
      </c>
      <c r="D95" s="97">
        <f>(F69/D94)</f>
        <v>182.73168035606793</v>
      </c>
      <c r="E95" s="94"/>
      <c r="F95" s="95"/>
    </row>
    <row r="96" spans="1:6" x14ac:dyDescent="0.25">
      <c r="A96" s="98" t="s">
        <v>117</v>
      </c>
      <c r="B96" s="65"/>
      <c r="C96" s="65"/>
      <c r="D96" s="65"/>
      <c r="E96" s="65"/>
      <c r="F96" s="65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1B9347-D110-4FB4-84D3-DD0659844C29}"/>
</file>

<file path=customXml/itemProps2.xml><?xml version="1.0" encoding="utf-8"?>
<ds:datastoreItem xmlns:ds="http://schemas.openxmlformats.org/officeDocument/2006/customXml" ds:itemID="{CACD98DB-39C0-4135-BA9F-12C9857825DA}"/>
</file>

<file path=customXml/itemProps3.xml><?xml version="1.0" encoding="utf-8"?>
<ds:datastoreItem xmlns:ds="http://schemas.openxmlformats.org/officeDocument/2006/customXml" ds:itemID="{FFB2555B-B1B0-4352-8C57-07468D6D6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2023-04-13T14:09:56Z</dcterms:created>
  <dcterms:modified xsi:type="dcterms:W3CDTF">2023-04-13T14:10:21Z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