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A LIGUA\"/>
    </mc:Choice>
  </mc:AlternateContent>
  <bookViews>
    <workbookView xWindow="0" yWindow="0" windowWidth="28800" windowHeight="11475" firstSheet="1" activeTab="1"/>
  </bookViews>
  <sheets>
    <sheet name="Crisantemo Uniflora" sheetId="12" state="hidden" r:id="rId1"/>
    <sheet name="Crisantemo Invernadero" sheetId="13" r:id="rId2"/>
  </sheets>
  <definedNames>
    <definedName name="_xlnm.Print_Area" localSheetId="0">'Crisantemo Uniflora'!$B$8:$G$76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13" l="1"/>
  <c r="C85" i="13" l="1"/>
  <c r="G56" i="13"/>
  <c r="G55" i="13"/>
  <c r="G54" i="13"/>
  <c r="G52" i="13"/>
  <c r="G50" i="13"/>
  <c r="G49" i="13"/>
  <c r="G42" i="13"/>
  <c r="G41" i="13"/>
  <c r="G40" i="13"/>
  <c r="G35" i="13"/>
  <c r="G34" i="13"/>
  <c r="G33" i="13"/>
  <c r="G28" i="13"/>
  <c r="G27" i="13"/>
  <c r="G26" i="13"/>
  <c r="G25" i="13"/>
  <c r="G24" i="13"/>
  <c r="G23" i="13"/>
  <c r="G22" i="13"/>
  <c r="G21" i="13"/>
  <c r="G20" i="13"/>
  <c r="G11" i="13"/>
  <c r="G67" i="13" s="1"/>
  <c r="G36" i="13" l="1"/>
  <c r="C82" i="13" s="1"/>
  <c r="G57" i="13"/>
  <c r="C84" i="13" s="1"/>
  <c r="G43" i="13"/>
  <c r="C83" i="13" s="1"/>
  <c r="G29" i="13"/>
  <c r="C81" i="13" s="1"/>
  <c r="C84" i="12"/>
  <c r="G64" i="13" l="1"/>
  <c r="G65" i="13" s="1"/>
  <c r="C86" i="13" s="1"/>
  <c r="G55" i="12"/>
  <c r="G54" i="12"/>
  <c r="G53" i="12"/>
  <c r="G51" i="12"/>
  <c r="G49" i="12"/>
  <c r="G48" i="12"/>
  <c r="G42" i="12"/>
  <c r="G41" i="12"/>
  <c r="G40" i="12"/>
  <c r="G35" i="12"/>
  <c r="G34" i="12"/>
  <c r="G33" i="12"/>
  <c r="G28" i="12"/>
  <c r="G27" i="12"/>
  <c r="G26" i="12"/>
  <c r="G25" i="12"/>
  <c r="G24" i="12"/>
  <c r="G23" i="12"/>
  <c r="G22" i="12"/>
  <c r="G21" i="12"/>
  <c r="G20" i="12"/>
  <c r="G29" i="12" s="1"/>
  <c r="C80" i="12" s="1"/>
  <c r="G11" i="12"/>
  <c r="G66" i="12" s="1"/>
  <c r="G36" i="12" l="1"/>
  <c r="C81" i="12" s="1"/>
  <c r="G56" i="12"/>
  <c r="C83" i="12" s="1"/>
  <c r="G66" i="13"/>
  <c r="C92" i="13" s="1"/>
  <c r="C87" i="13"/>
  <c r="G43" i="12"/>
  <c r="G63" i="12" l="1"/>
  <c r="G64" i="12" s="1"/>
  <c r="G65" i="12" s="1"/>
  <c r="D92" i="13"/>
  <c r="G68" i="13"/>
  <c r="E92" i="13"/>
  <c r="D85" i="13"/>
  <c r="D81" i="13"/>
  <c r="D83" i="13"/>
  <c r="D84" i="13"/>
  <c r="D86" i="13"/>
  <c r="C82" i="12"/>
  <c r="C85" i="12"/>
  <c r="E91" i="12"/>
  <c r="D91" i="12"/>
  <c r="C91" i="12"/>
  <c r="G67" i="12"/>
  <c r="C86" i="12" l="1"/>
  <c r="D85" i="12" s="1"/>
  <c r="D87" i="13"/>
  <c r="D82" i="12"/>
  <c r="D83" i="12"/>
  <c r="D84" i="12"/>
  <c r="D80" i="12"/>
  <c r="D86" i="12" l="1"/>
</calcChain>
</file>

<file path=xl/sharedStrings.xml><?xml version="1.0" encoding="utf-8"?>
<sst xmlns="http://schemas.openxmlformats.org/spreadsheetml/2006/main" count="333" uniqueCount="122">
  <si>
    <t>RUBRO O CULTIVO</t>
  </si>
  <si>
    <t>CRISANTEMO UNIFLORA AIRE LIBRE</t>
  </si>
  <si>
    <t>VARIEDAD</t>
  </si>
  <si>
    <t>SPIDERR AMARILLO</t>
  </si>
  <si>
    <t>FECHA ESTIMADA  PRECIO VENTA</t>
  </si>
  <si>
    <t>ENERO</t>
  </si>
  <si>
    <t>NIVEL TECNOLÓGICO</t>
  </si>
  <si>
    <t>MEDIO</t>
  </si>
  <si>
    <t>PRECIO ESPERADO ($/paqtes 100 varas)</t>
  </si>
  <si>
    <t>REGIÓN</t>
  </si>
  <si>
    <t>VALPARAISO</t>
  </si>
  <si>
    <t>INGRESO ESPERADO, CON IVA ($)</t>
  </si>
  <si>
    <t>ÁREA</t>
  </si>
  <si>
    <t>LA CALERA</t>
  </si>
  <si>
    <t>DESTINO PRODUCCIÓN</t>
  </si>
  <si>
    <t>MERCADO INTERNO</t>
  </si>
  <si>
    <t>COMUNA/LOCALIDAD</t>
  </si>
  <si>
    <t>TODAS</t>
  </si>
  <si>
    <t>FECHA DE COSECHA</t>
  </si>
  <si>
    <t>ENERO-MARZO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</si>
  <si>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</si>
  <si>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</si>
  <si>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</si>
  <si>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</si>
  <si>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</si>
  <si>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</si>
  <si>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</si>
  <si>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</si>
  <si>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</si>
  <si>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</si>
  <si>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</si>
  <si>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</si>
  <si>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</si>
  <si>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JA</t>
  </si>
  <si>
    <t>MAQUINARIA</t>
  </si>
  <si>
    <t>Subtotal Costo Maquinaria</t>
  </si>
  <si>
    <t>INSUMOS</t>
  </si>
  <si>
    <t>Insumos</t>
  </si>
  <si>
    <t>Unidad (Kg/l/u)</t>
  </si>
  <si>
    <t>FERTILIZANTES</t>
  </si>
  <si>
    <t>PESTICIDAS</t>
  </si>
  <si>
    <t>ENTUTORADO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</si>
  <si>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</si>
  <si>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</si>
  <si>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</si>
  <si>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</si>
  <si>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</si>
  <si>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</si>
  <si>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</si>
  <si>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</si>
  <si>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</si>
  <si>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</si>
  <si>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</si>
  <si>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</si>
  <si>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Se amortiza a 4 años los precios de : material vegetativo, estacas y alambre</t>
  </si>
  <si>
    <t>2. Precios de insumos y productos se expresan con IVA.</t>
  </si>
  <si>
    <t>3.  Precio de Insumos corresponde a  precios  colocados en el predio</t>
  </si>
  <si>
    <t xml:space="preserve">4. Precio esperado por ventas corresponde a precio colocado en el domicilio del comprador, inc. Ingreso a Feria </t>
  </si>
  <si>
    <t>5. Los insumos aplicados (tipo y dosis) están referidos al  Área en particular</t>
  </si>
  <si>
    <t>6. El costo de la maquinaria incluye costo del operador, combustible y  arriendo de la maquinaria propiamente tal</t>
  </si>
  <si>
    <t>7. El  costo de la mano de obra incluye impuestos e  imposiciones</t>
  </si>
  <si>
    <t>RENDIMIENTO (PAQUETE DE 50 VARAS/HA)</t>
  </si>
  <si>
    <t>APLIC. PESTICIDAS</t>
  </si>
  <si>
    <t>APLIC. FERTILIZANTES</t>
  </si>
  <si>
    <t>PLANTACIÓN</t>
  </si>
  <si>
    <t>PRIMERA LIMPIEZA</t>
  </si>
  <si>
    <t>SEGUNDA LIMPIEZA</t>
  </si>
  <si>
    <t>TERCERA LIMPIEZA</t>
  </si>
  <si>
    <t>DESBOTONADO</t>
  </si>
  <si>
    <t>RIEGOS</t>
  </si>
  <si>
    <t>COSECHA, LIMPIEZA, SELECCIÓN Y EMBALAJE</t>
  </si>
  <si>
    <t>MAYO A MARZO</t>
  </si>
  <si>
    <t>AGOSTO A NOVIEMBRE</t>
  </si>
  <si>
    <t>MAYO A JUNIO</t>
  </si>
  <si>
    <t>JUNIO</t>
  </si>
  <si>
    <t>JULIO</t>
  </si>
  <si>
    <t>AGOSTO</t>
  </si>
  <si>
    <t>NOVIEMBRE A ENERO</t>
  </si>
  <si>
    <t>ENERO A MARZO</t>
  </si>
  <si>
    <t>PRIMERA APORCA</t>
  </si>
  <si>
    <t>SEGUNDA APORCA</t>
  </si>
  <si>
    <t>TERCERA APORCA</t>
  </si>
  <si>
    <t>SEPTIEMBRE</t>
  </si>
  <si>
    <t>OCTUBRE</t>
  </si>
  <si>
    <t>ARADURA</t>
  </si>
  <si>
    <t>RASTRAJE</t>
  </si>
  <si>
    <t>MELGADURA</t>
  </si>
  <si>
    <t>MAYO</t>
  </si>
  <si>
    <t>ÚREA</t>
  </si>
  <si>
    <t>SALITRE POTÁSICO</t>
  </si>
  <si>
    <t>ESTACAS CABECERA 2"</t>
  </si>
  <si>
    <t>ESTACAS CENTRALES 1"</t>
  </si>
  <si>
    <t>ALAMBRE N° 18</t>
  </si>
  <si>
    <t>SACOS</t>
  </si>
  <si>
    <t>GLOBAL</t>
  </si>
  <si>
    <t>U</t>
  </si>
  <si>
    <t>ROLLO</t>
  </si>
  <si>
    <t>MARZO</t>
  </si>
  <si>
    <t>ALZA DE PRECIOS DE INSUMOS</t>
  </si>
  <si>
    <t xml:space="preserve"> 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</si>
  <si>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</si>
  <si>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</si>
  <si>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</si>
  <si>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</si>
  <si>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</si>
  <si>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</si>
  <si>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</si>
  <si>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</si>
  <si>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</si>
  <si>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</si>
  <si>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ESCENARIOS COSTO UNITARIO  ($/paquetes 50 varas)</t>
  </si>
  <si>
    <t>Rendimiento  (paquetes 50 varas/hà)</t>
  </si>
  <si>
    <t>Costo unitario ($/paquetes 50 varas) (*)</t>
  </si>
  <si>
    <t>JM</t>
  </si>
  <si>
    <t>CRISANTEMO INVERNADERO</t>
  </si>
  <si>
    <t>LA LIGUA</t>
  </si>
  <si>
    <t xml:space="preserve">SPIDERR AMARILLO, SPIDER BLANCO </t>
  </si>
  <si>
    <t>MAYO - JULIO</t>
  </si>
  <si>
    <t>Compra de agua</t>
  </si>
  <si>
    <r>
      <t>m</t>
    </r>
    <r>
      <rPr>
        <sz val="8"/>
        <color theme="1"/>
        <rFont val="Calibri"/>
        <family val="2"/>
      </rPr>
      <t>³</t>
    </r>
  </si>
  <si>
    <t>DICIEMBRE A MAYO</t>
  </si>
  <si>
    <t>SEQUÍA, ALZA DE PRECIOS DE INSUMOS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</si>
</sst>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5">
    <font>
      <sz val="11"/>
      <color theme="1"/>
      <name val="Calibri"/>
      <charset val="134"/>
      <scheme val="minor"/>
    </font>
    <font>
      <sz val="7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9"/>
      <color rgb="FFFFFFFF"/>
      <name val="Calibri"/>
      <family val="2"/>
    </font>
    <font>
      <sz val="9"/>
      <color rgb="FF000000"/>
      <name val="Calibri"/>
      <family val="2"/>
    </font>
    <font>
      <sz val="8"/>
      <color rgb="FFFFFFFF"/>
      <name val="Arial Narrow"/>
      <family val="2"/>
    </font>
    <font>
      <sz val="9"/>
      <color rgb="FFFFFFFF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7"/>
      <color rgb="FFFFFFFF"/>
      <name val="Calibri"/>
      <family val="2"/>
    </font>
    <font>
      <b/>
      <sz val="7"/>
      <color rgb="FFFEFEFE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sz val="8"/>
      <color rgb="FFFFFFFF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</font>
    <font>
      <sz val="7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</cellStyleXfs>
  <cellXfs count="1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9" fontId="1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7" fillId="5" borderId="4" xfId="0" applyNumberFormat="1" applyFont="1" applyFill="1" applyBorder="1" applyAlignment="1">
      <alignment vertical="center"/>
    </xf>
    <xf numFmtId="0" fontId="11" fillId="6" borderId="5" xfId="0" applyFont="1" applyFill="1" applyBorder="1" applyAlignment="1">
      <alignment vertical="center"/>
    </xf>
    <xf numFmtId="0" fontId="11" fillId="6" borderId="6" xfId="0" applyFont="1" applyFill="1" applyBorder="1" applyAlignment="1">
      <alignment vertical="center"/>
    </xf>
    <xf numFmtId="0" fontId="11" fillId="6" borderId="6" xfId="0" applyFont="1" applyFill="1" applyBorder="1" applyAlignment="1">
      <alignment horizontal="right" vertical="center"/>
    </xf>
    <xf numFmtId="49" fontId="7" fillId="3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vertical="center"/>
    </xf>
    <xf numFmtId="49" fontId="13" fillId="3" borderId="3" xfId="0" applyNumberFormat="1" applyFont="1" applyFill="1" applyBorder="1" applyAlignment="1">
      <alignment vertical="center"/>
    </xf>
    <xf numFmtId="3" fontId="13" fillId="3" borderId="3" xfId="0" applyNumberFormat="1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vertical="center"/>
    </xf>
    <xf numFmtId="0" fontId="11" fillId="6" borderId="8" xfId="0" applyFont="1" applyFill="1" applyBorder="1" applyAlignment="1">
      <alignment horizontal="right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vertical="center"/>
    </xf>
    <xf numFmtId="3" fontId="13" fillId="3" borderId="2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49" fontId="13" fillId="3" borderId="10" xfId="0" applyNumberFormat="1" applyFont="1" applyFill="1" applyBorder="1" applyAlignment="1">
      <alignment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0" fontId="14" fillId="6" borderId="10" xfId="0" applyFont="1" applyFill="1" applyBorder="1" applyAlignment="1"/>
    <xf numFmtId="0" fontId="14" fillId="6" borderId="10" xfId="0" applyFont="1" applyFill="1" applyBorder="1" applyAlignment="1">
      <alignment horizontal="center"/>
    </xf>
    <xf numFmtId="49" fontId="15" fillId="6" borderId="10" xfId="0" applyNumberFormat="1" applyFont="1" applyFill="1" applyBorder="1" applyAlignment="1">
      <alignment horizontal="center"/>
    </xf>
    <xf numFmtId="3" fontId="15" fillId="6" borderId="10" xfId="0" applyNumberFormat="1" applyFont="1" applyFill="1" applyBorder="1" applyAlignment="1">
      <alignment horizontal="center"/>
    </xf>
    <xf numFmtId="49" fontId="13" fillId="3" borderId="11" xfId="0" applyNumberFormat="1" applyFont="1" applyFill="1" applyBorder="1" applyAlignment="1">
      <alignment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vertical="center"/>
    </xf>
    <xf numFmtId="3" fontId="13" fillId="3" borderId="11" xfId="0" applyNumberFormat="1" applyFont="1" applyFill="1" applyBorder="1" applyAlignment="1">
      <alignment horizontal="center" vertical="center"/>
    </xf>
    <xf numFmtId="49" fontId="7" fillId="5" borderId="12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6" fontId="7" fillId="5" borderId="14" xfId="0" applyNumberFormat="1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166" fontId="7" fillId="3" borderId="16" xfId="0" applyNumberFormat="1" applyFont="1" applyFill="1" applyBorder="1" applyAlignment="1">
      <alignment vertical="center"/>
    </xf>
    <xf numFmtId="49" fontId="7" fillId="5" borderId="15" xfId="0" applyNumberFormat="1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166" fontId="7" fillId="5" borderId="16" xfId="0" applyNumberFormat="1" applyFont="1" applyFill="1" applyBorder="1" applyAlignment="1">
      <alignment vertical="center"/>
    </xf>
    <xf numFmtId="49" fontId="7" fillId="5" borderId="17" xfId="0" applyNumberFormat="1" applyFont="1" applyFill="1" applyBorder="1" applyAlignment="1">
      <alignment vertical="center"/>
    </xf>
    <xf numFmtId="0" fontId="16" fillId="5" borderId="18" xfId="0" applyFont="1" applyFill="1" applyBorder="1" applyAlignment="1">
      <alignment vertical="center"/>
    </xf>
    <xf numFmtId="0" fontId="19" fillId="7" borderId="21" xfId="0" applyFont="1" applyFill="1" applyBorder="1" applyAlignment="1"/>
    <xf numFmtId="0" fontId="19" fillId="8" borderId="0" xfId="0" applyFont="1" applyFill="1" applyBorder="1" applyAlignment="1"/>
    <xf numFmtId="49" fontId="18" fillId="9" borderId="22" xfId="0" applyNumberFormat="1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horizontal="center" vertical="center"/>
    </xf>
    <xf numFmtId="49" fontId="19" fillId="9" borderId="24" xfId="0" applyNumberFormat="1" applyFont="1" applyFill="1" applyBorder="1" applyAlignment="1">
      <alignment horizontal="center"/>
    </xf>
    <xf numFmtId="49" fontId="18" fillId="6" borderId="25" xfId="0" applyNumberFormat="1" applyFont="1" applyFill="1" applyBorder="1" applyAlignment="1">
      <alignment vertical="center"/>
    </xf>
    <xf numFmtId="3" fontId="18" fillId="6" borderId="3" xfId="0" applyNumberFormat="1" applyFont="1" applyFill="1" applyBorder="1" applyAlignment="1">
      <alignment vertical="center"/>
    </xf>
    <xf numFmtId="9" fontId="19" fillId="6" borderId="26" xfId="0" applyNumberFormat="1" applyFont="1" applyFill="1" applyBorder="1" applyAlignment="1"/>
    <xf numFmtId="167" fontId="18" fillId="6" borderId="3" xfId="0" applyNumberFormat="1" applyFont="1" applyFill="1" applyBorder="1" applyAlignment="1">
      <alignment vertical="center"/>
    </xf>
    <xf numFmtId="0" fontId="16" fillId="8" borderId="0" xfId="0" applyFont="1" applyFill="1" applyBorder="1" applyAlignment="1">
      <alignment vertical="center"/>
    </xf>
    <xf numFmtId="49" fontId="18" fillId="9" borderId="27" xfId="0" applyNumberFormat="1" applyFont="1" applyFill="1" applyBorder="1" applyAlignment="1">
      <alignment vertical="center"/>
    </xf>
    <xf numFmtId="167" fontId="18" fillId="9" borderId="28" xfId="0" applyNumberFormat="1" applyFont="1" applyFill="1" applyBorder="1" applyAlignment="1">
      <alignment vertical="center"/>
    </xf>
    <xf numFmtId="9" fontId="18" fillId="9" borderId="29" xfId="0" applyNumberFormat="1" applyFont="1" applyFill="1" applyBorder="1" applyAlignment="1">
      <alignment vertical="center"/>
    </xf>
    <xf numFmtId="0" fontId="20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21" fillId="6" borderId="0" xfId="0" applyFont="1" applyFill="1" applyBorder="1" applyAlignment="1">
      <alignment vertical="center"/>
    </xf>
    <xf numFmtId="49" fontId="18" fillId="9" borderId="33" xfId="0" applyNumberFormat="1" applyFont="1" applyFill="1" applyBorder="1" applyAlignment="1">
      <alignment vertical="center"/>
    </xf>
    <xf numFmtId="3" fontId="18" fillId="9" borderId="34" xfId="0" applyNumberFormat="1" applyFont="1" applyFill="1" applyBorder="1" applyAlignment="1">
      <alignment vertical="center"/>
    </xf>
    <xf numFmtId="167" fontId="18" fillId="9" borderId="29" xfId="0" applyNumberFormat="1" applyFont="1" applyFill="1" applyBorder="1" applyAlignment="1">
      <alignment vertical="center"/>
    </xf>
    <xf numFmtId="49" fontId="19" fillId="6" borderId="0" xfId="0" applyNumberFormat="1" applyFont="1" applyFill="1" applyBorder="1" applyAlignment="1">
      <alignment vertical="center"/>
    </xf>
    <xf numFmtId="0" fontId="19" fillId="6" borderId="0" xfId="0" applyFont="1" applyFill="1" applyBorder="1" applyAlignment="1"/>
    <xf numFmtId="3" fontId="4" fillId="0" borderId="35" xfId="0" applyNumberFormat="1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3" fontId="8" fillId="0" borderId="35" xfId="0" applyNumberFormat="1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 wrapText="1"/>
    </xf>
    <xf numFmtId="0" fontId="9" fillId="0" borderId="35" xfId="0" applyFont="1" applyBorder="1" applyAlignment="1">
      <alignment horizontal="right" vertical="center" wrapText="1"/>
    </xf>
    <xf numFmtId="0" fontId="9" fillId="0" borderId="35" xfId="0" applyFont="1" applyBorder="1" applyAlignment="1">
      <alignment horizontal="right" vertical="center"/>
    </xf>
    <xf numFmtId="14" fontId="9" fillId="0" borderId="35" xfId="0" applyNumberFormat="1" applyFont="1" applyBorder="1" applyAlignment="1">
      <alignment horizontal="right" vertical="center"/>
    </xf>
    <xf numFmtId="49" fontId="7" fillId="3" borderId="36" xfId="0" applyNumberFormat="1" applyFont="1" applyFill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3" fontId="1" fillId="0" borderId="10" xfId="0" applyNumberFormat="1" applyFont="1" applyBorder="1" applyAlignment="1">
      <alignment vertical="center"/>
    </xf>
    <xf numFmtId="0" fontId="22" fillId="0" borderId="35" xfId="0" applyFont="1" applyBorder="1" applyAlignment="1">
      <alignment horizontal="right" vertical="center" wrapText="1"/>
    </xf>
    <xf numFmtId="17" fontId="8" fillId="0" borderId="35" xfId="0" applyNumberFormat="1" applyFont="1" applyBorder="1" applyAlignment="1">
      <alignment horizontal="right" vertical="center"/>
    </xf>
    <xf numFmtId="49" fontId="18" fillId="10" borderId="22" xfId="0" applyNumberFormat="1" applyFont="1" applyFill="1" applyBorder="1" applyAlignment="1">
      <alignment vertical="center"/>
    </xf>
    <xf numFmtId="49" fontId="18" fillId="10" borderId="23" xfId="0" applyNumberFormat="1" applyFont="1" applyFill="1" applyBorder="1" applyAlignment="1">
      <alignment horizontal="center" vertical="center"/>
    </xf>
    <xf numFmtId="49" fontId="19" fillId="10" borderId="24" xfId="0" applyNumberFormat="1" applyFont="1" applyFill="1" applyBorder="1" applyAlignment="1">
      <alignment horizontal="center"/>
    </xf>
    <xf numFmtId="49" fontId="18" fillId="10" borderId="25" xfId="0" applyNumberFormat="1" applyFont="1" applyFill="1" applyBorder="1" applyAlignment="1">
      <alignment vertical="center"/>
    </xf>
    <xf numFmtId="3" fontId="18" fillId="10" borderId="3" xfId="0" applyNumberFormat="1" applyFont="1" applyFill="1" applyBorder="1" applyAlignment="1">
      <alignment vertical="center"/>
    </xf>
    <xf numFmtId="9" fontId="19" fillId="10" borderId="26" xfId="0" applyNumberFormat="1" applyFont="1" applyFill="1" applyBorder="1" applyAlignment="1"/>
    <xf numFmtId="167" fontId="18" fillId="10" borderId="3" xfId="0" applyNumberFormat="1" applyFont="1" applyFill="1" applyBorder="1" applyAlignment="1">
      <alignment vertical="center"/>
    </xf>
    <xf numFmtId="49" fontId="18" fillId="10" borderId="27" xfId="0" applyNumberFormat="1" applyFont="1" applyFill="1" applyBorder="1" applyAlignment="1">
      <alignment vertical="center"/>
    </xf>
    <xf numFmtId="167" fontId="18" fillId="10" borderId="28" xfId="0" applyNumberFormat="1" applyFont="1" applyFill="1" applyBorder="1" applyAlignment="1">
      <alignment vertical="center"/>
    </xf>
    <xf numFmtId="9" fontId="18" fillId="10" borderId="29" xfId="0" applyNumberFormat="1" applyFont="1" applyFill="1" applyBorder="1" applyAlignment="1">
      <alignment vertical="center"/>
    </xf>
    <xf numFmtId="49" fontId="18" fillId="10" borderId="33" xfId="0" applyNumberFormat="1" applyFont="1" applyFill="1" applyBorder="1" applyAlignment="1">
      <alignment vertical="center"/>
    </xf>
    <xf numFmtId="3" fontId="18" fillId="10" borderId="34" xfId="0" applyNumberFormat="1" applyFont="1" applyFill="1" applyBorder="1" applyAlignment="1">
      <alignment vertical="center"/>
    </xf>
    <xf numFmtId="167" fontId="18" fillId="10" borderId="29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vertical="center"/>
    </xf>
    <xf numFmtId="3" fontId="24" fillId="0" borderId="1" xfId="0" applyNumberFormat="1" applyFont="1" applyBorder="1" applyAlignment="1">
      <alignment vertical="center"/>
    </xf>
    <xf numFmtId="49" fontId="17" fillId="7" borderId="30" xfId="0" applyNumberFormat="1" applyFont="1" applyFill="1" applyBorder="1" applyAlignment="1">
      <alignment horizontal="center" vertical="center"/>
    </xf>
    <xf numFmtId="49" fontId="17" fillId="7" borderId="31" xfId="0" applyNumberFormat="1" applyFont="1" applyFill="1" applyBorder="1" applyAlignment="1">
      <alignment horizontal="center" vertical="center"/>
    </xf>
    <xf numFmtId="49" fontId="17" fillId="7" borderId="32" xfId="0" applyNumberFormat="1" applyFont="1" applyFill="1" applyBorder="1" applyAlignment="1">
      <alignment horizontal="center" vertical="center"/>
    </xf>
    <xf numFmtId="0" fontId="8" fillId="0" borderId="37" xfId="0" applyFont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49" fontId="10" fillId="3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49" fontId="7" fillId="3" borderId="37" xfId="0" applyNumberFormat="1" applyFont="1" applyFill="1" applyBorder="1" applyAlignment="1">
      <alignment horizontal="center" vertical="center" wrapText="1"/>
    </xf>
    <xf numFmtId="49" fontId="7" fillId="3" borderId="38" xfId="0" applyNumberFormat="1" applyFont="1" applyFill="1" applyBorder="1" applyAlignment="1">
      <alignment horizontal="center" vertical="center" wrapText="1"/>
    </xf>
    <xf numFmtId="49" fontId="17" fillId="7" borderId="19" xfId="0" applyNumberFormat="1" applyFont="1" applyFill="1" applyBorder="1" applyAlignment="1">
      <alignment vertical="center"/>
    </xf>
    <xf numFmtId="0" fontId="18" fillId="7" borderId="20" xfId="0" applyFont="1" applyFill="1" applyBorder="1" applyAlignment="1">
      <alignment vertical="center"/>
    </xf>
  </cellXfs>
  <cellStyles count="7">
    <cellStyle name="Millares 2" xfId="3"/>
    <cellStyle name="Moneda 2" xfId="5"/>
    <cellStyle name="Normal" xfId="0" builtinId="0"/>
    <cellStyle name="Normal 2" xfId="4"/>
    <cellStyle name="Normal 4" xfId="6"/>
    <cellStyle name="Normal 4 2" xfId="2"/>
    <cellStyle name="Porcentaj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953770</xdr:colOff>
      <xdr:row>7</xdr:row>
      <xdr:rowOff>6684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194733"/>
          <a:ext cx="715137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69273</xdr:rowOff>
    </xdr:from>
    <xdr:to>
      <xdr:col>6</xdr:col>
      <xdr:colOff>804372</xdr:colOff>
      <xdr:row>6</xdr:row>
      <xdr:rowOff>121677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18" y="69273"/>
          <a:ext cx="6894599" cy="1195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2"/>
  <sheetViews>
    <sheetView showGridLines="0" zoomScaleNormal="100" workbookViewId="0">
      <selection activeCell="I74" sqref="I74"/>
    </sheetView>
  </sheetViews>
  <sheetFormatPr baseColWidth="10" defaultColWidth="11.42578125" defaultRowHeight="15" customHeight="1"/>
  <cols>
    <col min="1" max="1" width="3.28515625" style="1" customWidth="1"/>
    <col min="2" max="2" width="24.7109375" style="1" customWidth="1"/>
    <col min="3" max="3" width="26.7109375" style="1" customWidth="1"/>
    <col min="4" max="4" width="11.42578125" style="1"/>
    <col min="5" max="5" width="13.28515625" style="1" customWidth="1"/>
    <col min="6" max="6" width="13.7109375" style="1" customWidth="1"/>
    <col min="7" max="7" width="15.7109375" style="1" customWidth="1"/>
    <col min="8" max="16384" width="11.42578125" style="1"/>
  </cols>
  <sheetData>
    <row r="1" spans="2:7" s="13" customFormat="1" ht="15" customHeight="1"/>
    <row r="2" spans="2:7" s="13" customFormat="1" ht="15" customHeight="1"/>
    <row r="3" spans="2:7" s="13" customFormat="1" ht="15" customHeight="1"/>
    <row r="4" spans="2:7" s="13" customFormat="1" ht="15" customHeight="1"/>
    <row r="5" spans="2:7" s="13" customFormat="1" ht="15" customHeight="1"/>
    <row r="6" spans="2:7" s="13" customFormat="1" ht="15" customHeight="1"/>
    <row r="7" spans="2:7" s="13" customFormat="1" ht="15" customHeight="1"/>
    <row r="8" spans="2:7" ht="22.9" customHeight="1">
      <c r="B8" s="97" t="s">
        <v>0</v>
      </c>
      <c r="C8" s="93" t="s">
        <v>1</v>
      </c>
      <c r="E8" s="128" t="s">
        <v>61</v>
      </c>
      <c r="F8" s="129"/>
      <c r="G8" s="89">
        <v>3000</v>
      </c>
    </row>
    <row r="9" spans="2:7" ht="10.15" customHeight="1">
      <c r="B9" s="98" t="s">
        <v>2</v>
      </c>
      <c r="C9" s="94" t="s">
        <v>3</v>
      </c>
      <c r="D9" s="2"/>
      <c r="E9" s="122" t="s">
        <v>4</v>
      </c>
      <c r="F9" s="123"/>
      <c r="G9" s="90" t="s">
        <v>5</v>
      </c>
    </row>
    <row r="10" spans="2:7" ht="15" customHeight="1">
      <c r="B10" s="98" t="s">
        <v>6</v>
      </c>
      <c r="C10" s="95" t="s">
        <v>7</v>
      </c>
      <c r="E10" s="122" t="s">
        <v>8</v>
      </c>
      <c r="F10" s="123"/>
      <c r="G10" s="91">
        <v>12000</v>
      </c>
    </row>
    <row r="11" spans="2:7" ht="15" customHeight="1">
      <c r="B11" s="98" t="s">
        <v>9</v>
      </c>
      <c r="C11" s="95" t="s">
        <v>10</v>
      </c>
      <c r="E11" s="122" t="s">
        <v>11</v>
      </c>
      <c r="F11" s="123"/>
      <c r="G11" s="91">
        <f>G8*G10</f>
        <v>36000000</v>
      </c>
    </row>
    <row r="12" spans="2:7" ht="15" customHeight="1">
      <c r="B12" s="98" t="s">
        <v>12</v>
      </c>
      <c r="C12" s="94" t="s">
        <v>13</v>
      </c>
      <c r="D12" s="2"/>
      <c r="E12" s="122" t="s">
        <v>14</v>
      </c>
      <c r="F12" s="123"/>
      <c r="G12" s="92" t="s">
        <v>15</v>
      </c>
    </row>
    <row r="13" spans="2:7" ht="15" customHeight="1">
      <c r="B13" s="98" t="s">
        <v>16</v>
      </c>
      <c r="C13" s="94" t="s">
        <v>17</v>
      </c>
      <c r="D13" s="2"/>
      <c r="E13" s="122" t="s">
        <v>18</v>
      </c>
      <c r="F13" s="123"/>
      <c r="G13" s="92" t="s">
        <v>19</v>
      </c>
    </row>
    <row r="14" spans="2:7" ht="26.65" customHeight="1">
      <c r="B14" s="98" t="s">
        <v>20</v>
      </c>
      <c r="C14" s="96">
        <v>44614</v>
      </c>
      <c r="E14" s="124" t="s">
        <v>21</v>
      </c>
      <c r="F14" s="125"/>
      <c r="G14" s="92" t="s">
        <v>98</v>
      </c>
    </row>
    <row r="15" spans="2:7" ht="15" customHeight="1">
      <c r="B15" s="2"/>
      <c r="G15" s="3"/>
    </row>
    <row r="16" spans="2:7" ht="15" customHeight="1">
      <c r="B16" s="126" t="s">
        <v>22</v>
      </c>
      <c r="C16" s="127"/>
      <c r="D16" s="127"/>
      <c r="E16" s="127"/>
      <c r="F16" s="127"/>
      <c r="G16" s="127"/>
    </row>
    <row r="17" spans="2:7" ht="15" customHeight="1">
      <c r="C17" s="4"/>
      <c r="D17" s="4"/>
      <c r="E17" s="5"/>
      <c r="F17" s="6"/>
      <c r="G17" s="10"/>
    </row>
    <row r="18" spans="2:7" ht="15" customHeight="1">
      <c r="B18" s="14" t="s">
        <v>23</v>
      </c>
      <c r="C18" s="15"/>
      <c r="D18" s="16"/>
      <c r="E18" s="16"/>
      <c r="F18" s="16"/>
      <c r="G18" s="17"/>
    </row>
    <row r="19" spans="2:7" ht="15" customHeight="1">
      <c r="B19" s="18" t="s">
        <v>24</v>
      </c>
      <c r="C19" s="18" t="s">
        <v>25</v>
      </c>
      <c r="D19" s="18" t="s">
        <v>26</v>
      </c>
      <c r="E19" s="18" t="s">
        <v>27</v>
      </c>
      <c r="F19" s="18" t="s">
        <v>28</v>
      </c>
      <c r="G19" s="18" t="s">
        <v>29</v>
      </c>
    </row>
    <row r="20" spans="2:7" ht="15" customHeight="1">
      <c r="B20" s="19" t="s">
        <v>62</v>
      </c>
      <c r="C20" s="20" t="s">
        <v>30</v>
      </c>
      <c r="D20" s="21">
        <v>20</v>
      </c>
      <c r="E20" s="20" t="s">
        <v>71</v>
      </c>
      <c r="F20" s="22">
        <v>25000</v>
      </c>
      <c r="G20" s="22">
        <f>+D20*F20</f>
        <v>500000</v>
      </c>
    </row>
    <row r="21" spans="2:7" ht="15" customHeight="1">
      <c r="B21" s="19" t="s">
        <v>63</v>
      </c>
      <c r="C21" s="20" t="s">
        <v>30</v>
      </c>
      <c r="D21" s="21">
        <v>4</v>
      </c>
      <c r="E21" s="20" t="s">
        <v>72</v>
      </c>
      <c r="F21" s="22">
        <v>25000</v>
      </c>
      <c r="G21" s="22">
        <f>+D21*F21</f>
        <v>100000</v>
      </c>
    </row>
    <row r="22" spans="2:7" ht="15" customHeight="1">
      <c r="B22" s="19" t="s">
        <v>64</v>
      </c>
      <c r="C22" s="20" t="s">
        <v>30</v>
      </c>
      <c r="D22" s="21">
        <v>24</v>
      </c>
      <c r="E22" s="20" t="s">
        <v>73</v>
      </c>
      <c r="F22" s="22">
        <v>25000</v>
      </c>
      <c r="G22" s="22">
        <f>D22*F22</f>
        <v>600000</v>
      </c>
    </row>
    <row r="23" spans="2:7" ht="15" customHeight="1">
      <c r="B23" s="19" t="s">
        <v>65</v>
      </c>
      <c r="C23" s="20" t="s">
        <v>30</v>
      </c>
      <c r="D23" s="21">
        <v>15</v>
      </c>
      <c r="E23" s="20" t="s">
        <v>74</v>
      </c>
      <c r="F23" s="22">
        <v>25000</v>
      </c>
      <c r="G23" s="22">
        <f>+D23*F23</f>
        <v>375000</v>
      </c>
    </row>
    <row r="24" spans="2:7" ht="15" customHeight="1">
      <c r="B24" s="19" t="s">
        <v>66</v>
      </c>
      <c r="C24" s="20" t="s">
        <v>30</v>
      </c>
      <c r="D24" s="21">
        <v>15</v>
      </c>
      <c r="E24" s="20" t="s">
        <v>75</v>
      </c>
      <c r="F24" s="22">
        <v>25000</v>
      </c>
      <c r="G24" s="22">
        <f>+D24*F24</f>
        <v>375000</v>
      </c>
    </row>
    <row r="25" spans="2:7" ht="15" customHeight="1">
      <c r="B25" s="19" t="s">
        <v>67</v>
      </c>
      <c r="C25" s="20" t="s">
        <v>30</v>
      </c>
      <c r="D25" s="21">
        <v>9</v>
      </c>
      <c r="E25" s="20" t="s">
        <v>76</v>
      </c>
      <c r="F25" s="22">
        <v>25000</v>
      </c>
      <c r="G25" s="22">
        <f>+D25*F25</f>
        <v>225000</v>
      </c>
    </row>
    <row r="26" spans="2:7" ht="15" customHeight="1">
      <c r="B26" s="19" t="s">
        <v>68</v>
      </c>
      <c r="C26" s="20" t="s">
        <v>30</v>
      </c>
      <c r="D26" s="21">
        <v>65</v>
      </c>
      <c r="E26" s="20" t="s">
        <v>77</v>
      </c>
      <c r="F26" s="22">
        <v>25000</v>
      </c>
      <c r="G26" s="22">
        <f>D26*F26</f>
        <v>1625000</v>
      </c>
    </row>
    <row r="27" spans="2:7" ht="15" customHeight="1">
      <c r="B27" s="19" t="s">
        <v>69</v>
      </c>
      <c r="C27" s="20" t="s">
        <v>30</v>
      </c>
      <c r="D27" s="21">
        <v>35</v>
      </c>
      <c r="E27" s="20" t="s">
        <v>71</v>
      </c>
      <c r="F27" s="22">
        <v>25000</v>
      </c>
      <c r="G27" s="22">
        <f>+D27*F27</f>
        <v>875000</v>
      </c>
    </row>
    <row r="28" spans="2:7" ht="15" customHeight="1">
      <c r="B28" s="19" t="s">
        <v>70</v>
      </c>
      <c r="C28" s="20" t="s">
        <v>30</v>
      </c>
      <c r="D28" s="21">
        <v>80</v>
      </c>
      <c r="E28" s="20" t="s">
        <v>78</v>
      </c>
      <c r="F28" s="22">
        <v>25000</v>
      </c>
      <c r="G28" s="22">
        <f>+D28*F28</f>
        <v>2000000</v>
      </c>
    </row>
    <row r="29" spans="2:7" ht="15" customHeight="1">
      <c r="B29" s="25" t="s">
        <v>31</v>
      </c>
      <c r="C29" s="23"/>
      <c r="D29" s="23"/>
      <c r="E29" s="23"/>
      <c r="F29" s="24"/>
      <c r="G29" s="26">
        <f>SUM(G20:G28)</f>
        <v>6675000</v>
      </c>
    </row>
    <row r="30" spans="2:7" ht="15" customHeight="1">
      <c r="B30" s="7"/>
      <c r="F30" s="8"/>
      <c r="G30" s="9"/>
    </row>
    <row r="31" spans="2:7" ht="15" customHeight="1">
      <c r="B31" s="27" t="s">
        <v>32</v>
      </c>
      <c r="C31" s="28"/>
      <c r="D31" s="29"/>
      <c r="E31" s="29"/>
      <c r="F31" s="30"/>
      <c r="G31" s="31"/>
    </row>
    <row r="32" spans="2:7" ht="15" customHeight="1">
      <c r="B32" s="32" t="s">
        <v>24</v>
      </c>
      <c r="C32" s="33" t="s">
        <v>25</v>
      </c>
      <c r="D32" s="33" t="s">
        <v>26</v>
      </c>
      <c r="E32" s="32" t="s">
        <v>99</v>
      </c>
      <c r="F32" s="33" t="s">
        <v>28</v>
      </c>
      <c r="G32" s="32" t="s">
        <v>29</v>
      </c>
    </row>
    <row r="33" spans="2:9" ht="15" customHeight="1">
      <c r="B33" s="19" t="s">
        <v>79</v>
      </c>
      <c r="C33" s="20" t="s">
        <v>33</v>
      </c>
      <c r="D33" s="21">
        <v>1</v>
      </c>
      <c r="E33" s="20" t="s">
        <v>76</v>
      </c>
      <c r="F33" s="22">
        <v>25000</v>
      </c>
      <c r="G33" s="22">
        <f>+D33*F33</f>
        <v>25000</v>
      </c>
    </row>
    <row r="34" spans="2:9" ht="15" customHeight="1">
      <c r="B34" s="19" t="s">
        <v>80</v>
      </c>
      <c r="C34" s="20" t="s">
        <v>33</v>
      </c>
      <c r="D34" s="21">
        <v>1</v>
      </c>
      <c r="E34" s="20" t="s">
        <v>82</v>
      </c>
      <c r="F34" s="22">
        <v>25000</v>
      </c>
      <c r="G34" s="22">
        <f>+D34*F34</f>
        <v>25000</v>
      </c>
    </row>
    <row r="35" spans="2:9" ht="15" customHeight="1">
      <c r="B35" s="19" t="s">
        <v>81</v>
      </c>
      <c r="C35" s="20" t="s">
        <v>33</v>
      </c>
      <c r="D35" s="21">
        <v>1</v>
      </c>
      <c r="E35" s="20" t="s">
        <v>83</v>
      </c>
      <c r="F35" s="22">
        <v>25000</v>
      </c>
      <c r="G35" s="22">
        <f>+D35*F35</f>
        <v>25000</v>
      </c>
    </row>
    <row r="36" spans="2:9" ht="15" customHeight="1">
      <c r="B36" s="25" t="s">
        <v>31</v>
      </c>
      <c r="C36" s="23"/>
      <c r="D36" s="23"/>
      <c r="E36" s="23"/>
      <c r="F36" s="24"/>
      <c r="G36" s="26">
        <f>SUM(G33:G35)</f>
        <v>75000</v>
      </c>
    </row>
    <row r="37" spans="2:9" ht="15" customHeight="1">
      <c r="B37" s="7"/>
      <c r="F37" s="8"/>
      <c r="G37" s="9"/>
    </row>
    <row r="38" spans="2:9" ht="15" customHeight="1">
      <c r="B38" s="27" t="s">
        <v>34</v>
      </c>
      <c r="C38" s="28"/>
      <c r="D38" s="29"/>
      <c r="E38" s="29"/>
      <c r="F38" s="30"/>
      <c r="G38" s="31"/>
    </row>
    <row r="39" spans="2:9" ht="15" customHeight="1">
      <c r="B39" s="34" t="s">
        <v>24</v>
      </c>
      <c r="C39" s="34" t="s">
        <v>25</v>
      </c>
      <c r="D39" s="34" t="s">
        <v>26</v>
      </c>
      <c r="E39" s="34" t="s">
        <v>27</v>
      </c>
      <c r="F39" s="35" t="s">
        <v>28</v>
      </c>
      <c r="G39" s="34" t="s">
        <v>29</v>
      </c>
    </row>
    <row r="40" spans="2:9" ht="15" customHeight="1">
      <c r="B40" s="19" t="s">
        <v>84</v>
      </c>
      <c r="C40" s="20" t="s">
        <v>113</v>
      </c>
      <c r="D40" s="20">
        <v>0.6</v>
      </c>
      <c r="E40" s="20" t="s">
        <v>87</v>
      </c>
      <c r="F40" s="22">
        <v>176000</v>
      </c>
      <c r="G40" s="22">
        <f>+F40*D40</f>
        <v>105600</v>
      </c>
    </row>
    <row r="41" spans="2:9" ht="15" customHeight="1">
      <c r="B41" s="19" t="s">
        <v>85</v>
      </c>
      <c r="C41" s="20" t="s">
        <v>113</v>
      </c>
      <c r="D41" s="20">
        <v>0.3</v>
      </c>
      <c r="E41" s="20" t="s">
        <v>87</v>
      </c>
      <c r="F41" s="22">
        <v>176000</v>
      </c>
      <c r="G41" s="22">
        <f>+F41*D41</f>
        <v>52800</v>
      </c>
    </row>
    <row r="42" spans="2:9" ht="15" customHeight="1">
      <c r="B42" s="19" t="s">
        <v>86</v>
      </c>
      <c r="C42" s="20" t="s">
        <v>113</v>
      </c>
      <c r="D42" s="20">
        <v>0.4</v>
      </c>
      <c r="E42" s="20" t="s">
        <v>87</v>
      </c>
      <c r="F42" s="22">
        <v>176000</v>
      </c>
      <c r="G42" s="22">
        <f>+F42*D42</f>
        <v>70400</v>
      </c>
    </row>
    <row r="43" spans="2:9" ht="15" customHeight="1">
      <c r="B43" s="37" t="s">
        <v>35</v>
      </c>
      <c r="C43" s="36"/>
      <c r="D43" s="36"/>
      <c r="E43" s="36"/>
      <c r="F43" s="36"/>
      <c r="G43" s="38">
        <f>SUM(G40:G42)</f>
        <v>228800</v>
      </c>
    </row>
    <row r="45" spans="2:9" ht="15" customHeight="1">
      <c r="B45" s="27" t="s">
        <v>36</v>
      </c>
      <c r="C45" s="28"/>
      <c r="D45" s="29"/>
      <c r="E45" s="29"/>
      <c r="F45" s="30"/>
      <c r="G45" s="31"/>
    </row>
    <row r="46" spans="2:9" ht="23.25" customHeight="1">
      <c r="B46" s="39" t="s">
        <v>37</v>
      </c>
      <c r="C46" s="39" t="s">
        <v>38</v>
      </c>
      <c r="D46" s="39" t="s">
        <v>45</v>
      </c>
      <c r="E46" s="39" t="s">
        <v>27</v>
      </c>
      <c r="F46" s="39" t="s">
        <v>28</v>
      </c>
      <c r="G46" s="40" t="s">
        <v>29</v>
      </c>
    </row>
    <row r="47" spans="2:9" ht="15" customHeight="1">
      <c r="B47" s="41" t="s">
        <v>39</v>
      </c>
      <c r="C47" s="20"/>
      <c r="D47" s="42"/>
      <c r="E47" s="20"/>
      <c r="F47" s="22"/>
      <c r="G47" s="22"/>
      <c r="I47" s="8"/>
    </row>
    <row r="48" spans="2:9" ht="15" customHeight="1">
      <c r="B48" s="19" t="s">
        <v>88</v>
      </c>
      <c r="C48" s="20" t="s">
        <v>93</v>
      </c>
      <c r="D48" s="42">
        <v>45</v>
      </c>
      <c r="E48" s="20" t="s">
        <v>72</v>
      </c>
      <c r="F48" s="22">
        <v>25000</v>
      </c>
      <c r="G48" s="22">
        <f>+F48*D48</f>
        <v>1125000</v>
      </c>
    </row>
    <row r="49" spans="2:7" ht="15" customHeight="1">
      <c r="B49" s="19" t="s">
        <v>89</v>
      </c>
      <c r="C49" s="20" t="s">
        <v>93</v>
      </c>
      <c r="D49" s="42">
        <v>30</v>
      </c>
      <c r="E49" s="20" t="s">
        <v>72</v>
      </c>
      <c r="F49" s="22">
        <v>44000</v>
      </c>
      <c r="G49" s="22">
        <f>+F49*D49</f>
        <v>1320000</v>
      </c>
    </row>
    <row r="50" spans="2:7" ht="15" customHeight="1">
      <c r="B50" s="41" t="s">
        <v>40</v>
      </c>
      <c r="C50" s="20"/>
      <c r="D50" s="42"/>
      <c r="E50" s="20"/>
      <c r="F50" s="22"/>
      <c r="G50" s="22"/>
    </row>
    <row r="51" spans="2:7" ht="15" customHeight="1">
      <c r="B51" s="19" t="s">
        <v>40</v>
      </c>
      <c r="C51" s="20" t="s">
        <v>94</v>
      </c>
      <c r="D51" s="42">
        <v>1</v>
      </c>
      <c r="E51" s="20" t="s">
        <v>71</v>
      </c>
      <c r="F51" s="22">
        <v>350000</v>
      </c>
      <c r="G51" s="22">
        <f>D51*F51</f>
        <v>350000</v>
      </c>
    </row>
    <row r="52" spans="2:7" ht="15" customHeight="1">
      <c r="B52" s="41" t="s">
        <v>41</v>
      </c>
      <c r="C52" s="20"/>
      <c r="D52" s="42"/>
      <c r="E52" s="20"/>
      <c r="F52" s="22"/>
      <c r="G52" s="22"/>
    </row>
    <row r="53" spans="2:7" ht="15" customHeight="1">
      <c r="B53" s="19" t="s">
        <v>90</v>
      </c>
      <c r="C53" s="20" t="s">
        <v>95</v>
      </c>
      <c r="D53" s="42">
        <v>150</v>
      </c>
      <c r="E53" s="20" t="s">
        <v>97</v>
      </c>
      <c r="F53" s="22">
        <v>1400</v>
      </c>
      <c r="G53" s="22">
        <f>D53*F53</f>
        <v>210000</v>
      </c>
    </row>
    <row r="54" spans="2:7" ht="15" customHeight="1">
      <c r="B54" s="19" t="s">
        <v>91</v>
      </c>
      <c r="C54" s="20" t="s">
        <v>95</v>
      </c>
      <c r="D54" s="42">
        <v>750</v>
      </c>
      <c r="E54" s="20" t="s">
        <v>97</v>
      </c>
      <c r="F54" s="22">
        <v>940</v>
      </c>
      <c r="G54" s="22">
        <f>D54*F54</f>
        <v>705000</v>
      </c>
    </row>
    <row r="55" spans="2:7" ht="15" customHeight="1">
      <c r="B55" s="19" t="s">
        <v>92</v>
      </c>
      <c r="C55" s="20" t="s">
        <v>96</v>
      </c>
      <c r="D55" s="42">
        <v>4</v>
      </c>
      <c r="E55" s="20" t="s">
        <v>97</v>
      </c>
      <c r="F55" s="22">
        <v>107200</v>
      </c>
      <c r="G55" s="22">
        <f>D55*F55</f>
        <v>428800</v>
      </c>
    </row>
    <row r="56" spans="2:7" ht="15" customHeight="1">
      <c r="B56" s="43" t="s">
        <v>42</v>
      </c>
      <c r="C56" s="44"/>
      <c r="D56" s="44"/>
      <c r="E56" s="44"/>
      <c r="F56" s="45"/>
      <c r="G56" s="46">
        <f>SUM(G47:G55)</f>
        <v>4138800</v>
      </c>
    </row>
    <row r="57" spans="2:7" ht="15" customHeight="1">
      <c r="B57" s="7"/>
      <c r="D57" s="8"/>
      <c r="F57" s="8"/>
      <c r="G57" s="9"/>
    </row>
    <row r="58" spans="2:7" ht="15" customHeight="1">
      <c r="B58" s="27" t="s">
        <v>43</v>
      </c>
      <c r="C58" s="28"/>
      <c r="D58" s="29"/>
      <c r="E58" s="29"/>
      <c r="F58" s="30"/>
      <c r="G58" s="31"/>
    </row>
    <row r="59" spans="2:7" ht="22.5" customHeight="1">
      <c r="B59" s="47" t="s">
        <v>44</v>
      </c>
      <c r="C59" s="39" t="s">
        <v>38</v>
      </c>
      <c r="D59" s="39" t="s">
        <v>45</v>
      </c>
      <c r="E59" s="47" t="s">
        <v>27</v>
      </c>
      <c r="F59" s="39" t="s">
        <v>28</v>
      </c>
      <c r="G59" s="47" t="s">
        <v>29</v>
      </c>
    </row>
    <row r="60" spans="2:7" ht="15" customHeight="1">
      <c r="B60" s="48" t="s">
        <v>99</v>
      </c>
      <c r="C60" s="49" t="s">
        <v>99</v>
      </c>
      <c r="D60" s="49" t="s">
        <v>99</v>
      </c>
      <c r="E60" s="50" t="s">
        <v>99</v>
      </c>
      <c r="F60" s="51" t="s">
        <v>99</v>
      </c>
      <c r="G60" s="51"/>
    </row>
    <row r="61" spans="2:7" ht="15" customHeight="1">
      <c r="B61" s="52" t="s">
        <v>46</v>
      </c>
      <c r="C61" s="53"/>
      <c r="D61" s="53"/>
      <c r="E61" s="54"/>
      <c r="F61" s="55"/>
      <c r="G61" s="56"/>
    </row>
    <row r="62" spans="2:7" ht="15" customHeight="1">
      <c r="B62" s="6"/>
      <c r="G62" s="6"/>
    </row>
    <row r="63" spans="2:7" ht="15" customHeight="1">
      <c r="B63" s="57" t="s">
        <v>47</v>
      </c>
      <c r="C63" s="58"/>
      <c r="D63" s="58"/>
      <c r="E63" s="58"/>
      <c r="F63" s="58"/>
      <c r="G63" s="59">
        <f>G56+G43+G36+G29</f>
        <v>11117600</v>
      </c>
    </row>
    <row r="64" spans="2:7" ht="15" customHeight="1">
      <c r="B64" s="60" t="s">
        <v>48</v>
      </c>
      <c r="C64" s="61"/>
      <c r="D64" s="61"/>
      <c r="E64" s="61"/>
      <c r="F64" s="61"/>
      <c r="G64" s="62">
        <f>G63*0.05</f>
        <v>555880</v>
      </c>
    </row>
    <row r="65" spans="2:7" ht="15" customHeight="1">
      <c r="B65" s="63" t="s">
        <v>49</v>
      </c>
      <c r="C65" s="64"/>
      <c r="D65" s="64"/>
      <c r="E65" s="64"/>
      <c r="F65" s="64"/>
      <c r="G65" s="65">
        <f>G64+G63</f>
        <v>11673480</v>
      </c>
    </row>
    <row r="66" spans="2:7" ht="15" customHeight="1">
      <c r="B66" s="60" t="s">
        <v>50</v>
      </c>
      <c r="C66" s="61"/>
      <c r="D66" s="61"/>
      <c r="E66" s="61"/>
      <c r="F66" s="61"/>
      <c r="G66" s="62">
        <f>G11</f>
        <v>36000000</v>
      </c>
    </row>
    <row r="67" spans="2:7" ht="15" customHeight="1">
      <c r="B67" s="66" t="s">
        <v>51</v>
      </c>
      <c r="C67" s="67"/>
      <c r="D67" s="67"/>
      <c r="E67" s="67"/>
      <c r="F67" s="67"/>
      <c r="G67" s="59">
        <f>G66-G65</f>
        <v>24326520</v>
      </c>
    </row>
    <row r="68" spans="2:7" ht="15" customHeight="1">
      <c r="B68" s="11" t="s">
        <v>52</v>
      </c>
    </row>
    <row r="69" spans="2:7" ht="15" customHeight="1">
      <c r="B69" s="12" t="s">
        <v>53</v>
      </c>
    </row>
    <row r="70" spans="2:7" ht="15" customHeight="1">
      <c r="B70" s="11" t="s">
        <v>54</v>
      </c>
    </row>
    <row r="71" spans="2:7" ht="15" customHeight="1">
      <c r="B71" s="11" t="s">
        <v>55</v>
      </c>
    </row>
    <row r="72" spans="2:7" ht="15" customHeight="1">
      <c r="B72" s="11" t="s">
        <v>56</v>
      </c>
    </row>
    <row r="73" spans="2:7" ht="15" customHeight="1">
      <c r="B73" s="11" t="s">
        <v>57</v>
      </c>
    </row>
    <row r="74" spans="2:7" ht="15" customHeight="1">
      <c r="B74" s="11" t="s">
        <v>58</v>
      </c>
    </row>
    <row r="75" spans="2:7" ht="15" customHeight="1">
      <c r="B75" s="11" t="s">
        <v>59</v>
      </c>
    </row>
    <row r="76" spans="2:7" ht="15" customHeight="1">
      <c r="B76" s="11" t="s">
        <v>60</v>
      </c>
    </row>
    <row r="78" spans="2:7" ht="15" customHeight="1" thickBot="1">
      <c r="B78" s="130" t="s">
        <v>100</v>
      </c>
      <c r="C78" s="131"/>
      <c r="D78" s="68"/>
      <c r="E78" s="69"/>
    </row>
    <row r="79" spans="2:7" ht="15" customHeight="1">
      <c r="B79" s="70" t="s">
        <v>44</v>
      </c>
      <c r="C79" s="71" t="s">
        <v>101</v>
      </c>
      <c r="D79" s="72" t="s">
        <v>102</v>
      </c>
      <c r="E79" s="69"/>
    </row>
    <row r="80" spans="2:7" ht="15" customHeight="1">
      <c r="B80" s="73" t="s">
        <v>103</v>
      </c>
      <c r="C80" s="74">
        <f>G29</f>
        <v>6675000</v>
      </c>
      <c r="D80" s="75">
        <f>(C80/C86)</f>
        <v>0.57180892073314893</v>
      </c>
      <c r="E80" s="69"/>
    </row>
    <row r="81" spans="2:5" ht="15" customHeight="1">
      <c r="B81" s="73" t="s">
        <v>104</v>
      </c>
      <c r="C81" s="74">
        <f>G36</f>
        <v>75000</v>
      </c>
      <c r="D81" s="75">
        <v>0</v>
      </c>
      <c r="E81" s="69"/>
    </row>
    <row r="82" spans="2:5" ht="15" customHeight="1">
      <c r="B82" s="73" t="s">
        <v>105</v>
      </c>
      <c r="C82" s="74">
        <f>G43</f>
        <v>228800</v>
      </c>
      <c r="D82" s="75">
        <f>(C82/C86)</f>
        <v>1.9599982181834379E-2</v>
      </c>
      <c r="E82" s="69"/>
    </row>
    <row r="83" spans="2:5" ht="15" customHeight="1">
      <c r="B83" s="73" t="s">
        <v>37</v>
      </c>
      <c r="C83" s="74">
        <f>G56</f>
        <v>4138800</v>
      </c>
      <c r="D83" s="75">
        <f>(C83/C86)</f>
        <v>0.35454723013188871</v>
      </c>
      <c r="E83" s="69"/>
    </row>
    <row r="84" spans="2:5" ht="15" customHeight="1">
      <c r="B84" s="73" t="s">
        <v>106</v>
      </c>
      <c r="C84" s="76">
        <f>G61</f>
        <v>0</v>
      </c>
      <c r="D84" s="75">
        <f>(C84/C86)</f>
        <v>0</v>
      </c>
      <c r="E84" s="77"/>
    </row>
    <row r="85" spans="2:5" ht="15" customHeight="1">
      <c r="B85" s="73" t="s">
        <v>107</v>
      </c>
      <c r="C85" s="76">
        <f>G64</f>
        <v>555880</v>
      </c>
      <c r="D85" s="75">
        <f>(C85/C86)</f>
        <v>4.7619047619047616E-2</v>
      </c>
      <c r="E85" s="77"/>
    </row>
    <row r="86" spans="2:5" ht="15" customHeight="1" thickBot="1">
      <c r="B86" s="78" t="s">
        <v>108</v>
      </c>
      <c r="C86" s="79">
        <f>SUM(C80:C85)</f>
        <v>11673480</v>
      </c>
      <c r="D86" s="80">
        <f>SUM(D80:D85)</f>
        <v>0.99357518066591965</v>
      </c>
      <c r="E86" s="77"/>
    </row>
    <row r="87" spans="2:5" ht="15" customHeight="1">
      <c r="B87" s="81"/>
      <c r="C87" s="82"/>
      <c r="D87" s="82"/>
      <c r="E87" s="82"/>
    </row>
    <row r="88" spans="2:5" ht="15" customHeight="1" thickBot="1">
      <c r="B88" s="83"/>
      <c r="C88" s="82"/>
      <c r="D88" s="82"/>
      <c r="E88" s="82"/>
    </row>
    <row r="89" spans="2:5" ht="15" customHeight="1" thickBot="1">
      <c r="B89" s="119" t="s">
        <v>110</v>
      </c>
      <c r="C89" s="120"/>
      <c r="D89" s="120"/>
      <c r="E89" s="121"/>
    </row>
    <row r="90" spans="2:5" ht="15" customHeight="1">
      <c r="B90" s="84" t="s">
        <v>111</v>
      </c>
      <c r="C90" s="85">
        <v>2800</v>
      </c>
      <c r="D90" s="85">
        <v>3000</v>
      </c>
      <c r="E90" s="85">
        <v>3200</v>
      </c>
    </row>
    <row r="91" spans="2:5" ht="15" customHeight="1" thickBot="1">
      <c r="B91" s="78" t="s">
        <v>112</v>
      </c>
      <c r="C91" s="79">
        <f>(G65/C90)</f>
        <v>4169.1000000000004</v>
      </c>
      <c r="D91" s="79">
        <f>(G65/D90)</f>
        <v>3891.16</v>
      </c>
      <c r="E91" s="86">
        <f>(G65/E90)</f>
        <v>3647.9625000000001</v>
      </c>
    </row>
    <row r="92" spans="2:5" ht="15" customHeight="1">
      <c r="B92" s="87" t="s">
        <v>109</v>
      </c>
      <c r="C92" s="88"/>
      <c r="D92" s="88"/>
      <c r="E92" s="88"/>
    </row>
  </sheetData>
  <mergeCells count="10">
    <mergeCell ref="E8:F8"/>
    <mergeCell ref="E9:F9"/>
    <mergeCell ref="E10:F10"/>
    <mergeCell ref="E11:F11"/>
    <mergeCell ref="B78:C78"/>
    <mergeCell ref="B89:E89"/>
    <mergeCell ref="E12:F12"/>
    <mergeCell ref="E13:F13"/>
    <mergeCell ref="E14:F14"/>
    <mergeCell ref="B16:G16"/>
  </mergeCells>
  <pageMargins left="0.70866141732283472" right="0.70866141732283472" top="0.74803149606299213" bottom="0.74803149606299213" header="0.31496062992125984" footer="0.31496062992125984"/>
  <pageSetup paperSize="14" orientation="portrait" r:id="rId1"/>
  <rowBreaks count="1" manualBreakCount="1">
    <brk id="56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93"/>
  <sheetViews>
    <sheetView tabSelected="1" zoomScale="110" zoomScaleNormal="110" workbookViewId="0">
      <selection activeCell="B8" sqref="B8"/>
    </sheetView>
  </sheetViews>
  <sheetFormatPr baseColWidth="10" defaultColWidth="11.42578125" defaultRowHeight="15" customHeight="1"/>
  <cols>
    <col min="1" max="1" width="3.28515625" style="13" customWidth="1"/>
    <col min="2" max="2" width="24.7109375" style="13" customWidth="1"/>
    <col min="3" max="3" width="26.7109375" style="13" customWidth="1"/>
    <col min="4" max="4" width="11.42578125" style="13"/>
    <col min="5" max="5" width="14.42578125" style="13" bestFit="1" customWidth="1"/>
    <col min="6" max="6" width="13.7109375" style="13" customWidth="1"/>
    <col min="7" max="7" width="15.7109375" style="13" customWidth="1"/>
    <col min="8" max="16384" width="11.42578125" style="13"/>
  </cols>
  <sheetData>
    <row r="8" spans="2:7" ht="22.9" customHeight="1">
      <c r="B8" s="97" t="s">
        <v>0</v>
      </c>
      <c r="C8" s="100" t="s">
        <v>114</v>
      </c>
      <c r="E8" s="128" t="s">
        <v>61</v>
      </c>
      <c r="F8" s="129"/>
      <c r="G8" s="89">
        <v>3000</v>
      </c>
    </row>
    <row r="9" spans="2:7" ht="10.15" customHeight="1">
      <c r="B9" s="98" t="s">
        <v>2</v>
      </c>
      <c r="C9" s="92" t="s">
        <v>116</v>
      </c>
      <c r="D9" s="2"/>
      <c r="E9" s="122" t="s">
        <v>4</v>
      </c>
      <c r="F9" s="123"/>
      <c r="G9" s="90" t="s">
        <v>5</v>
      </c>
    </row>
    <row r="10" spans="2:7" ht="15" customHeight="1">
      <c r="B10" s="98" t="s">
        <v>6</v>
      </c>
      <c r="C10" s="90" t="s">
        <v>7</v>
      </c>
      <c r="E10" s="122" t="s">
        <v>8</v>
      </c>
      <c r="F10" s="123"/>
      <c r="G10" s="91">
        <v>12000</v>
      </c>
    </row>
    <row r="11" spans="2:7" ht="15" customHeight="1">
      <c r="B11" s="98" t="s">
        <v>9</v>
      </c>
      <c r="C11" s="90" t="s">
        <v>10</v>
      </c>
      <c r="E11" s="122" t="s">
        <v>11</v>
      </c>
      <c r="F11" s="123"/>
      <c r="G11" s="91">
        <f>G8*G10</f>
        <v>36000000</v>
      </c>
    </row>
    <row r="12" spans="2:7" ht="15" customHeight="1">
      <c r="B12" s="98" t="s">
        <v>12</v>
      </c>
      <c r="C12" s="92" t="s">
        <v>115</v>
      </c>
      <c r="D12" s="2"/>
      <c r="E12" s="122" t="s">
        <v>14</v>
      </c>
      <c r="F12" s="123"/>
      <c r="G12" s="92" t="s">
        <v>15</v>
      </c>
    </row>
    <row r="13" spans="2:7" ht="15" customHeight="1">
      <c r="B13" s="98" t="s">
        <v>16</v>
      </c>
      <c r="C13" s="92" t="s">
        <v>115</v>
      </c>
      <c r="D13" s="2"/>
      <c r="E13" s="122" t="s">
        <v>18</v>
      </c>
      <c r="F13" s="123"/>
      <c r="G13" s="92" t="s">
        <v>117</v>
      </c>
    </row>
    <row r="14" spans="2:7" ht="26.65" customHeight="1">
      <c r="B14" s="98" t="s">
        <v>20</v>
      </c>
      <c r="C14" s="101">
        <v>45017</v>
      </c>
      <c r="E14" s="124" t="s">
        <v>21</v>
      </c>
      <c r="F14" s="125"/>
      <c r="G14" s="92" t="s">
        <v>121</v>
      </c>
    </row>
    <row r="15" spans="2:7" ht="15" customHeight="1">
      <c r="B15" s="2"/>
      <c r="G15" s="3"/>
    </row>
    <row r="16" spans="2:7" ht="15" customHeight="1">
      <c r="B16" s="126" t="s">
        <v>22</v>
      </c>
      <c r="C16" s="127"/>
      <c r="D16" s="127"/>
      <c r="E16" s="127"/>
      <c r="F16" s="127"/>
      <c r="G16" s="127"/>
    </row>
    <row r="17" spans="2:8" ht="15" customHeight="1">
      <c r="C17" s="4"/>
      <c r="D17" s="4"/>
      <c r="E17" s="5"/>
      <c r="F17" s="6"/>
      <c r="G17" s="10"/>
    </row>
    <row r="18" spans="2:8" ht="15" customHeight="1">
      <c r="B18" s="14" t="s">
        <v>23</v>
      </c>
      <c r="C18" s="15"/>
      <c r="D18" s="16"/>
      <c r="E18" s="16"/>
      <c r="F18" s="16"/>
      <c r="G18" s="17"/>
    </row>
    <row r="19" spans="2:8" ht="15" customHeight="1">
      <c r="B19" s="18" t="s">
        <v>24</v>
      </c>
      <c r="C19" s="18" t="s">
        <v>25</v>
      </c>
      <c r="D19" s="18" t="s">
        <v>26</v>
      </c>
      <c r="E19" s="18" t="s">
        <v>27</v>
      </c>
      <c r="F19" s="18" t="s">
        <v>28</v>
      </c>
      <c r="G19" s="18" t="s">
        <v>29</v>
      </c>
    </row>
    <row r="20" spans="2:8" ht="15" customHeight="1">
      <c r="B20" s="19" t="s">
        <v>62</v>
      </c>
      <c r="C20" s="20" t="s">
        <v>30</v>
      </c>
      <c r="D20" s="21">
        <v>20</v>
      </c>
      <c r="E20" s="20" t="s">
        <v>71</v>
      </c>
      <c r="F20" s="22">
        <v>32500</v>
      </c>
      <c r="G20" s="22">
        <f>+D20*F20</f>
        <v>650000</v>
      </c>
      <c r="H20" s="10"/>
    </row>
    <row r="21" spans="2:8" ht="15" customHeight="1">
      <c r="B21" s="19" t="s">
        <v>63</v>
      </c>
      <c r="C21" s="20" t="s">
        <v>30</v>
      </c>
      <c r="D21" s="21">
        <v>4</v>
      </c>
      <c r="E21" s="20" t="s">
        <v>72</v>
      </c>
      <c r="F21" s="22">
        <v>32500</v>
      </c>
      <c r="G21" s="22">
        <f>+D21*F21</f>
        <v>130000</v>
      </c>
    </row>
    <row r="22" spans="2:8" ht="15" customHeight="1">
      <c r="B22" s="19" t="s">
        <v>64</v>
      </c>
      <c r="C22" s="20" t="s">
        <v>30</v>
      </c>
      <c r="D22" s="21">
        <v>24</v>
      </c>
      <c r="E22" s="20" t="s">
        <v>73</v>
      </c>
      <c r="F22" s="22">
        <v>32500</v>
      </c>
      <c r="G22" s="22">
        <f>D22*F22</f>
        <v>780000</v>
      </c>
    </row>
    <row r="23" spans="2:8" ht="15" customHeight="1">
      <c r="B23" s="19" t="s">
        <v>65</v>
      </c>
      <c r="C23" s="20" t="s">
        <v>30</v>
      </c>
      <c r="D23" s="21">
        <v>15</v>
      </c>
      <c r="E23" s="20" t="s">
        <v>74</v>
      </c>
      <c r="F23" s="22">
        <v>32500</v>
      </c>
      <c r="G23" s="22">
        <f>+D23*F23</f>
        <v>487500</v>
      </c>
    </row>
    <row r="24" spans="2:8" ht="15" customHeight="1">
      <c r="B24" s="19" t="s">
        <v>66</v>
      </c>
      <c r="C24" s="20" t="s">
        <v>30</v>
      </c>
      <c r="D24" s="21">
        <v>15</v>
      </c>
      <c r="E24" s="20" t="s">
        <v>75</v>
      </c>
      <c r="F24" s="22">
        <v>32500</v>
      </c>
      <c r="G24" s="22">
        <f>+D24*F24</f>
        <v>487500</v>
      </c>
    </row>
    <row r="25" spans="2:8" ht="15" customHeight="1">
      <c r="B25" s="19" t="s">
        <v>67</v>
      </c>
      <c r="C25" s="20" t="s">
        <v>30</v>
      </c>
      <c r="D25" s="21">
        <v>9</v>
      </c>
      <c r="E25" s="20" t="s">
        <v>76</v>
      </c>
      <c r="F25" s="22">
        <v>32500</v>
      </c>
      <c r="G25" s="22">
        <f>+D25*F25</f>
        <v>292500</v>
      </c>
    </row>
    <row r="26" spans="2:8" ht="15" customHeight="1">
      <c r="B26" s="19" t="s">
        <v>68</v>
      </c>
      <c r="C26" s="20" t="s">
        <v>30</v>
      </c>
      <c r="D26" s="21">
        <v>65</v>
      </c>
      <c r="E26" s="20" t="s">
        <v>77</v>
      </c>
      <c r="F26" s="22">
        <v>32500</v>
      </c>
      <c r="G26" s="22">
        <f>D26*F26</f>
        <v>2112500</v>
      </c>
    </row>
    <row r="27" spans="2:8" ht="15" customHeight="1">
      <c r="B27" s="19" t="s">
        <v>69</v>
      </c>
      <c r="C27" s="20" t="s">
        <v>30</v>
      </c>
      <c r="D27" s="21">
        <v>35</v>
      </c>
      <c r="E27" s="20" t="s">
        <v>71</v>
      </c>
      <c r="F27" s="22">
        <v>32500</v>
      </c>
      <c r="G27" s="22">
        <f>+D27*F27</f>
        <v>1137500</v>
      </c>
    </row>
    <row r="28" spans="2:8" ht="15" customHeight="1">
      <c r="B28" s="19" t="s">
        <v>70</v>
      </c>
      <c r="C28" s="20" t="s">
        <v>30</v>
      </c>
      <c r="D28" s="21">
        <v>80</v>
      </c>
      <c r="E28" s="20" t="s">
        <v>78</v>
      </c>
      <c r="F28" s="22">
        <v>32500</v>
      </c>
      <c r="G28" s="22">
        <f>+D28*F28</f>
        <v>2600000</v>
      </c>
    </row>
    <row r="29" spans="2:8" ht="15" customHeight="1">
      <c r="B29" s="25" t="s">
        <v>31</v>
      </c>
      <c r="C29" s="23"/>
      <c r="D29" s="23"/>
      <c r="E29" s="23"/>
      <c r="F29" s="24"/>
      <c r="G29" s="26">
        <f>SUM(G20:G28)</f>
        <v>8677500</v>
      </c>
    </row>
    <row r="30" spans="2:8" ht="15" customHeight="1">
      <c r="B30" s="7"/>
      <c r="F30" s="8"/>
      <c r="G30" s="9"/>
    </row>
    <row r="31" spans="2:8" ht="15" customHeight="1">
      <c r="B31" s="27" t="s">
        <v>32</v>
      </c>
      <c r="C31" s="28"/>
      <c r="D31" s="29"/>
      <c r="E31" s="29"/>
      <c r="F31" s="30"/>
      <c r="G31" s="31"/>
    </row>
    <row r="32" spans="2:8" ht="15" customHeight="1">
      <c r="B32" s="32" t="s">
        <v>24</v>
      </c>
      <c r="C32" s="33" t="s">
        <v>25</v>
      </c>
      <c r="D32" s="33" t="s">
        <v>26</v>
      </c>
      <c r="E32" s="32" t="s">
        <v>99</v>
      </c>
      <c r="F32" s="33" t="s">
        <v>28</v>
      </c>
      <c r="G32" s="32" t="s">
        <v>29</v>
      </c>
    </row>
    <row r="33" spans="2:9" ht="15" customHeight="1">
      <c r="B33" s="19" t="s">
        <v>79</v>
      </c>
      <c r="C33" s="20" t="s">
        <v>33</v>
      </c>
      <c r="D33" s="21">
        <v>1</v>
      </c>
      <c r="E33" s="20" t="s">
        <v>76</v>
      </c>
      <c r="F33" s="22">
        <v>32500</v>
      </c>
      <c r="G33" s="22">
        <f>+D33*F33</f>
        <v>32500</v>
      </c>
    </row>
    <row r="34" spans="2:9" ht="15" customHeight="1">
      <c r="B34" s="19" t="s">
        <v>80</v>
      </c>
      <c r="C34" s="20" t="s">
        <v>33</v>
      </c>
      <c r="D34" s="21">
        <v>1</v>
      </c>
      <c r="E34" s="20" t="s">
        <v>82</v>
      </c>
      <c r="F34" s="22">
        <v>32500</v>
      </c>
      <c r="G34" s="22">
        <f>+D34*F34</f>
        <v>32500</v>
      </c>
    </row>
    <row r="35" spans="2:9" ht="15" customHeight="1">
      <c r="B35" s="19" t="s">
        <v>81</v>
      </c>
      <c r="C35" s="20" t="s">
        <v>33</v>
      </c>
      <c r="D35" s="21">
        <v>1</v>
      </c>
      <c r="E35" s="20" t="s">
        <v>83</v>
      </c>
      <c r="F35" s="22">
        <v>32500</v>
      </c>
      <c r="G35" s="22">
        <f>+D35*F35</f>
        <v>32500</v>
      </c>
    </row>
    <row r="36" spans="2:9" ht="15" customHeight="1">
      <c r="B36" s="25" t="s">
        <v>31</v>
      </c>
      <c r="C36" s="23"/>
      <c r="D36" s="23"/>
      <c r="E36" s="23"/>
      <c r="F36" s="24"/>
      <c r="G36" s="26">
        <f>SUM(G33:G35)</f>
        <v>97500</v>
      </c>
    </row>
    <row r="37" spans="2:9" ht="15" customHeight="1">
      <c r="B37" s="7"/>
      <c r="F37" s="8"/>
      <c r="G37" s="9"/>
    </row>
    <row r="38" spans="2:9" ht="15" customHeight="1">
      <c r="B38" s="27" t="s">
        <v>34</v>
      </c>
      <c r="C38" s="28"/>
      <c r="D38" s="29"/>
      <c r="E38" s="29"/>
      <c r="F38" s="30"/>
      <c r="G38" s="31"/>
    </row>
    <row r="39" spans="2:9" ht="15" customHeight="1">
      <c r="B39" s="34" t="s">
        <v>24</v>
      </c>
      <c r="C39" s="34" t="s">
        <v>25</v>
      </c>
      <c r="D39" s="34" t="s">
        <v>26</v>
      </c>
      <c r="E39" s="34" t="s">
        <v>27</v>
      </c>
      <c r="F39" s="35" t="s">
        <v>28</v>
      </c>
      <c r="G39" s="34" t="s">
        <v>29</v>
      </c>
    </row>
    <row r="40" spans="2:9" ht="15" customHeight="1">
      <c r="B40" s="19" t="s">
        <v>84</v>
      </c>
      <c r="C40" s="20" t="s">
        <v>113</v>
      </c>
      <c r="D40" s="20">
        <v>0.6</v>
      </c>
      <c r="E40" s="20" t="s">
        <v>87</v>
      </c>
      <c r="F40" s="22">
        <v>225000</v>
      </c>
      <c r="G40" s="22">
        <f>+F40*D40</f>
        <v>135000</v>
      </c>
    </row>
    <row r="41" spans="2:9" ht="15" customHeight="1">
      <c r="B41" s="19" t="s">
        <v>85</v>
      </c>
      <c r="C41" s="20" t="s">
        <v>113</v>
      </c>
      <c r="D41" s="20">
        <v>0.3</v>
      </c>
      <c r="E41" s="20" t="s">
        <v>87</v>
      </c>
      <c r="F41" s="22">
        <v>225000</v>
      </c>
      <c r="G41" s="22">
        <f>+F41*D41</f>
        <v>67500</v>
      </c>
    </row>
    <row r="42" spans="2:9" ht="15" customHeight="1">
      <c r="B42" s="19" t="s">
        <v>86</v>
      </c>
      <c r="C42" s="20" t="s">
        <v>113</v>
      </c>
      <c r="D42" s="20">
        <v>0.4</v>
      </c>
      <c r="E42" s="20" t="s">
        <v>87</v>
      </c>
      <c r="F42" s="22">
        <v>225000</v>
      </c>
      <c r="G42" s="22">
        <f>+F42*D42</f>
        <v>90000</v>
      </c>
    </row>
    <row r="43" spans="2:9" ht="15" customHeight="1">
      <c r="B43" s="37" t="s">
        <v>35</v>
      </c>
      <c r="C43" s="36"/>
      <c r="D43" s="36"/>
      <c r="E43" s="36"/>
      <c r="F43" s="36"/>
      <c r="G43" s="38">
        <f>SUM(G40:G42)</f>
        <v>292500</v>
      </c>
    </row>
    <row r="45" spans="2:9" ht="15" customHeight="1">
      <c r="B45" s="27" t="s">
        <v>36</v>
      </c>
      <c r="C45" s="28"/>
      <c r="D45" s="29"/>
      <c r="E45" s="29"/>
      <c r="F45" s="30"/>
      <c r="G45" s="31"/>
    </row>
    <row r="46" spans="2:9" ht="23.25" customHeight="1">
      <c r="B46" s="39" t="s">
        <v>37</v>
      </c>
      <c r="C46" s="39" t="s">
        <v>38</v>
      </c>
      <c r="D46" s="39" t="s">
        <v>45</v>
      </c>
      <c r="E46" s="39" t="s">
        <v>27</v>
      </c>
      <c r="F46" s="39" t="s">
        <v>28</v>
      </c>
      <c r="G46" s="40" t="s">
        <v>29</v>
      </c>
    </row>
    <row r="47" spans="2:9" ht="15" customHeight="1">
      <c r="B47" s="19" t="s">
        <v>118</v>
      </c>
      <c r="C47" s="20" t="s">
        <v>119</v>
      </c>
      <c r="D47" s="42">
        <v>480</v>
      </c>
      <c r="E47" s="20" t="s">
        <v>120</v>
      </c>
      <c r="F47" s="118">
        <v>2613</v>
      </c>
      <c r="G47" s="22">
        <f>(F47*D47)</f>
        <v>1254240</v>
      </c>
      <c r="I47" s="8"/>
    </row>
    <row r="48" spans="2:9" ht="15" customHeight="1">
      <c r="B48" s="41" t="s">
        <v>39</v>
      </c>
      <c r="C48" s="115"/>
      <c r="D48" s="116"/>
      <c r="E48" s="115"/>
      <c r="F48" s="117"/>
      <c r="G48" s="117"/>
      <c r="I48" s="8"/>
    </row>
    <row r="49" spans="2:7" ht="15" customHeight="1">
      <c r="B49" s="19" t="s">
        <v>88</v>
      </c>
      <c r="C49" s="20" t="s">
        <v>93</v>
      </c>
      <c r="D49" s="42">
        <v>45</v>
      </c>
      <c r="E49" s="20" t="s">
        <v>72</v>
      </c>
      <c r="F49" s="99">
        <v>31250</v>
      </c>
      <c r="G49" s="22">
        <f>+F49*D49</f>
        <v>1406250</v>
      </c>
    </row>
    <row r="50" spans="2:7" ht="15" customHeight="1">
      <c r="B50" s="19" t="s">
        <v>89</v>
      </c>
      <c r="C50" s="20" t="s">
        <v>93</v>
      </c>
      <c r="D50" s="42">
        <v>30</v>
      </c>
      <c r="E50" s="20" t="s">
        <v>72</v>
      </c>
      <c r="F50" s="99">
        <v>56250</v>
      </c>
      <c r="G50" s="22">
        <f>+F50*D50</f>
        <v>1687500</v>
      </c>
    </row>
    <row r="51" spans="2:7" ht="15" customHeight="1">
      <c r="B51" s="41" t="s">
        <v>40</v>
      </c>
      <c r="C51" s="20"/>
      <c r="D51" s="42"/>
      <c r="E51" s="20"/>
      <c r="F51" s="99"/>
      <c r="G51" s="22"/>
    </row>
    <row r="52" spans="2:7" ht="15" customHeight="1">
      <c r="B52" s="19" t="s">
        <v>40</v>
      </c>
      <c r="C52" s="20" t="s">
        <v>94</v>
      </c>
      <c r="D52" s="42">
        <v>1</v>
      </c>
      <c r="E52" s="20" t="s">
        <v>71</v>
      </c>
      <c r="F52" s="99">
        <v>437500</v>
      </c>
      <c r="G52" s="22">
        <f>D52*F52</f>
        <v>437500</v>
      </c>
    </row>
    <row r="53" spans="2:7" ht="15" customHeight="1">
      <c r="B53" s="41" t="s">
        <v>41</v>
      </c>
      <c r="C53" s="20"/>
      <c r="D53" s="42"/>
      <c r="E53" s="20"/>
      <c r="F53" s="99"/>
      <c r="G53" s="22"/>
    </row>
    <row r="54" spans="2:7" ht="15" customHeight="1">
      <c r="B54" s="19" t="s">
        <v>90</v>
      </c>
      <c r="C54" s="20" t="s">
        <v>95</v>
      </c>
      <c r="D54" s="42">
        <v>150</v>
      </c>
      <c r="E54" s="20" t="s">
        <v>97</v>
      </c>
      <c r="F54" s="99">
        <v>2100</v>
      </c>
      <c r="G54" s="22">
        <f>D54*F54</f>
        <v>315000</v>
      </c>
    </row>
    <row r="55" spans="2:7" ht="15" customHeight="1">
      <c r="B55" s="19" t="s">
        <v>91</v>
      </c>
      <c r="C55" s="20" t="s">
        <v>95</v>
      </c>
      <c r="D55" s="42">
        <v>750</v>
      </c>
      <c r="E55" s="20" t="s">
        <v>97</v>
      </c>
      <c r="F55" s="99">
        <v>4350</v>
      </c>
      <c r="G55" s="22">
        <f>D55*F55</f>
        <v>3262500</v>
      </c>
    </row>
    <row r="56" spans="2:7" ht="15" customHeight="1">
      <c r="B56" s="19" t="s">
        <v>92</v>
      </c>
      <c r="C56" s="20" t="s">
        <v>96</v>
      </c>
      <c r="D56" s="42">
        <v>4</v>
      </c>
      <c r="E56" s="20" t="s">
        <v>97</v>
      </c>
      <c r="F56" s="99">
        <v>182375</v>
      </c>
      <c r="G56" s="22">
        <f>D56*F56</f>
        <v>729500</v>
      </c>
    </row>
    <row r="57" spans="2:7" ht="15" customHeight="1">
      <c r="B57" s="43" t="s">
        <v>42</v>
      </c>
      <c r="C57" s="44"/>
      <c r="D57" s="44"/>
      <c r="E57" s="44"/>
      <c r="F57" s="45"/>
      <c r="G57" s="46">
        <f>SUM(G47:G56)</f>
        <v>9092490</v>
      </c>
    </row>
    <row r="58" spans="2:7" ht="15" customHeight="1">
      <c r="B58" s="7"/>
      <c r="D58" s="8"/>
      <c r="F58" s="8"/>
      <c r="G58" s="9"/>
    </row>
    <row r="59" spans="2:7" ht="15" customHeight="1">
      <c r="B59" s="27" t="s">
        <v>43</v>
      </c>
      <c r="C59" s="28"/>
      <c r="D59" s="29"/>
      <c r="E59" s="29"/>
      <c r="F59" s="30"/>
      <c r="G59" s="31"/>
    </row>
    <row r="60" spans="2:7" ht="22.5" customHeight="1">
      <c r="B60" s="47" t="s">
        <v>44</v>
      </c>
      <c r="C60" s="39" t="s">
        <v>38</v>
      </c>
      <c r="D60" s="39" t="s">
        <v>45</v>
      </c>
      <c r="E60" s="47" t="s">
        <v>27</v>
      </c>
      <c r="F60" s="39" t="s">
        <v>28</v>
      </c>
      <c r="G60" s="47" t="s">
        <v>29</v>
      </c>
    </row>
    <row r="61" spans="2:7" ht="15" customHeight="1">
      <c r="B61" s="48" t="s">
        <v>99</v>
      </c>
      <c r="C61" s="49" t="s">
        <v>99</v>
      </c>
      <c r="D61" s="49" t="s">
        <v>99</v>
      </c>
      <c r="E61" s="50" t="s">
        <v>99</v>
      </c>
      <c r="F61" s="51" t="s">
        <v>99</v>
      </c>
      <c r="G61" s="51"/>
    </row>
    <row r="62" spans="2:7" ht="15" customHeight="1">
      <c r="B62" s="52" t="s">
        <v>46</v>
      </c>
      <c r="C62" s="53"/>
      <c r="D62" s="53"/>
      <c r="E62" s="54"/>
      <c r="F62" s="55"/>
      <c r="G62" s="56"/>
    </row>
    <row r="63" spans="2:7" ht="15" customHeight="1">
      <c r="B63" s="6"/>
      <c r="G63" s="6"/>
    </row>
    <row r="64" spans="2:7" ht="15" customHeight="1">
      <c r="B64" s="57" t="s">
        <v>47</v>
      </c>
      <c r="C64" s="58"/>
      <c r="D64" s="58"/>
      <c r="E64" s="58"/>
      <c r="F64" s="58"/>
      <c r="G64" s="59">
        <f>G57+G43+G36+G29</f>
        <v>18159990</v>
      </c>
    </row>
    <row r="65" spans="2:7" ht="15" customHeight="1">
      <c r="B65" s="60" t="s">
        <v>48</v>
      </c>
      <c r="C65" s="61"/>
      <c r="D65" s="61"/>
      <c r="E65" s="61"/>
      <c r="F65" s="61"/>
      <c r="G65" s="62">
        <f>G64*0.05</f>
        <v>907999.5</v>
      </c>
    </row>
    <row r="66" spans="2:7" ht="15" customHeight="1">
      <c r="B66" s="63" t="s">
        <v>49</v>
      </c>
      <c r="C66" s="64"/>
      <c r="D66" s="64"/>
      <c r="E66" s="64"/>
      <c r="F66" s="64"/>
      <c r="G66" s="65">
        <f>G65+G64</f>
        <v>19067989.5</v>
      </c>
    </row>
    <row r="67" spans="2:7" ht="15" customHeight="1">
      <c r="B67" s="60" t="s">
        <v>50</v>
      </c>
      <c r="C67" s="61"/>
      <c r="D67" s="61"/>
      <c r="E67" s="61"/>
      <c r="F67" s="61"/>
      <c r="G67" s="62">
        <f>G11</f>
        <v>36000000</v>
      </c>
    </row>
    <row r="68" spans="2:7" ht="15" customHeight="1">
      <c r="B68" s="66" t="s">
        <v>51</v>
      </c>
      <c r="C68" s="67"/>
      <c r="D68" s="67"/>
      <c r="E68" s="67"/>
      <c r="F68" s="67"/>
      <c r="G68" s="59">
        <f>G67-G66</f>
        <v>16932010.5</v>
      </c>
    </row>
    <row r="69" spans="2:7" ht="15" customHeight="1">
      <c r="B69" s="11" t="s">
        <v>52</v>
      </c>
    </row>
    <row r="70" spans="2:7" ht="15" customHeight="1">
      <c r="B70" s="12" t="s">
        <v>53</v>
      </c>
    </row>
    <row r="71" spans="2:7" ht="15" customHeight="1">
      <c r="B71" s="11" t="s">
        <v>54</v>
      </c>
    </row>
    <row r="72" spans="2:7" ht="15" customHeight="1">
      <c r="B72" s="11" t="s">
        <v>55</v>
      </c>
    </row>
    <row r="73" spans="2:7" ht="15" customHeight="1">
      <c r="B73" s="11" t="s">
        <v>56</v>
      </c>
    </row>
    <row r="74" spans="2:7" ht="15" customHeight="1">
      <c r="B74" s="11" t="s">
        <v>57</v>
      </c>
    </row>
    <row r="75" spans="2:7" ht="15" customHeight="1">
      <c r="B75" s="11" t="s">
        <v>58</v>
      </c>
    </row>
    <row r="76" spans="2:7" ht="15" customHeight="1">
      <c r="B76" s="11" t="s">
        <v>59</v>
      </c>
    </row>
    <row r="77" spans="2:7" ht="15" customHeight="1">
      <c r="B77" s="11" t="s">
        <v>60</v>
      </c>
    </row>
    <row r="79" spans="2:7" ht="15" customHeight="1" thickBot="1">
      <c r="B79" s="130" t="s">
        <v>100</v>
      </c>
      <c r="C79" s="131"/>
      <c r="D79" s="68"/>
      <c r="E79" s="69"/>
    </row>
    <row r="80" spans="2:7" ht="15" customHeight="1">
      <c r="B80" s="102" t="s">
        <v>44</v>
      </c>
      <c r="C80" s="103" t="s">
        <v>101</v>
      </c>
      <c r="D80" s="104" t="s">
        <v>102</v>
      </c>
      <c r="E80" s="69"/>
    </row>
    <row r="81" spans="2:5" ht="15" customHeight="1">
      <c r="B81" s="105" t="s">
        <v>103</v>
      </c>
      <c r="C81" s="106">
        <f>G29</f>
        <v>8677500</v>
      </c>
      <c r="D81" s="107">
        <f>(C81/C87)</f>
        <v>0.45508206305651677</v>
      </c>
      <c r="E81" s="69"/>
    </row>
    <row r="82" spans="2:5" ht="15" customHeight="1">
      <c r="B82" s="105" t="s">
        <v>104</v>
      </c>
      <c r="C82" s="106">
        <f>G36</f>
        <v>97500</v>
      </c>
      <c r="D82" s="107">
        <v>0</v>
      </c>
      <c r="E82" s="69"/>
    </row>
    <row r="83" spans="2:5" ht="15" customHeight="1">
      <c r="B83" s="105" t="s">
        <v>105</v>
      </c>
      <c r="C83" s="106">
        <f>G43</f>
        <v>292500</v>
      </c>
      <c r="D83" s="107">
        <f>(C83/C87)</f>
        <v>1.5339844822129779E-2</v>
      </c>
      <c r="E83" s="69"/>
    </row>
    <row r="84" spans="2:5" ht="15" customHeight="1">
      <c r="B84" s="105" t="s">
        <v>37</v>
      </c>
      <c r="C84" s="106">
        <f>G57</f>
        <v>9092490</v>
      </c>
      <c r="D84" s="107">
        <f>(C84/C87)</f>
        <v>0.47684576289492925</v>
      </c>
      <c r="E84" s="69"/>
    </row>
    <row r="85" spans="2:5" ht="15" customHeight="1">
      <c r="B85" s="105" t="s">
        <v>106</v>
      </c>
      <c r="C85" s="108">
        <f>G62</f>
        <v>0</v>
      </c>
      <c r="D85" s="107">
        <f>(C85/C87)</f>
        <v>0</v>
      </c>
      <c r="E85" s="77"/>
    </row>
    <row r="86" spans="2:5" ht="15" customHeight="1">
      <c r="B86" s="105" t="s">
        <v>107</v>
      </c>
      <c r="C86" s="108">
        <f>G65</f>
        <v>907999.5</v>
      </c>
      <c r="D86" s="107">
        <f>(C86/C87)</f>
        <v>4.7619047619047616E-2</v>
      </c>
      <c r="E86" s="77"/>
    </row>
    <row r="87" spans="2:5" ht="15" customHeight="1" thickBot="1">
      <c r="B87" s="109" t="s">
        <v>108</v>
      </c>
      <c r="C87" s="110">
        <f>SUM(C81:C86)</f>
        <v>19067989.5</v>
      </c>
      <c r="D87" s="111">
        <f>SUM(D81:D86)</f>
        <v>0.99488671839262355</v>
      </c>
      <c r="E87" s="77"/>
    </row>
    <row r="88" spans="2:5" ht="15" customHeight="1">
      <c r="B88" s="81"/>
      <c r="C88" s="82"/>
      <c r="D88" s="82"/>
      <c r="E88" s="82"/>
    </row>
    <row r="89" spans="2:5" ht="15" customHeight="1" thickBot="1">
      <c r="B89" s="83"/>
      <c r="C89" s="82"/>
      <c r="D89" s="82"/>
      <c r="E89" s="82"/>
    </row>
    <row r="90" spans="2:5" ht="15" customHeight="1" thickBot="1">
      <c r="B90" s="119" t="s">
        <v>110</v>
      </c>
      <c r="C90" s="120"/>
      <c r="D90" s="120"/>
      <c r="E90" s="121"/>
    </row>
    <row r="91" spans="2:5" ht="15" customHeight="1">
      <c r="B91" s="112" t="s">
        <v>111</v>
      </c>
      <c r="C91" s="113">
        <v>2800</v>
      </c>
      <c r="D91" s="113">
        <v>3000</v>
      </c>
      <c r="E91" s="113">
        <v>3200</v>
      </c>
    </row>
    <row r="92" spans="2:5" ht="15" customHeight="1" thickBot="1">
      <c r="B92" s="109" t="s">
        <v>112</v>
      </c>
      <c r="C92" s="110">
        <f>(G66/C91)</f>
        <v>6809.9962500000001</v>
      </c>
      <c r="D92" s="110">
        <f>(G66/D91)</f>
        <v>6355.9965000000002</v>
      </c>
      <c r="E92" s="114">
        <f>(G66/E91)</f>
        <v>5958.7467187499997</v>
      </c>
    </row>
    <row r="93" spans="2:5" ht="15" customHeight="1">
      <c r="B93" s="87" t="s">
        <v>109</v>
      </c>
      <c r="C93" s="88"/>
      <c r="D93" s="88"/>
      <c r="E93" s="88"/>
    </row>
  </sheetData>
  <mergeCells count="10">
    <mergeCell ref="E14:F14"/>
    <mergeCell ref="B16:G16"/>
    <mergeCell ref="B79:C79"/>
    <mergeCell ref="B90:E90"/>
    <mergeCell ref="E8:F8"/>
    <mergeCell ref="E9:F9"/>
    <mergeCell ref="E10:F10"/>
    <mergeCell ref="E11:F11"/>
    <mergeCell ref="E12:F12"/>
    <mergeCell ref="E13:F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ACD920-5B83-4A1D-AC70-F259A78D91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0DDA4A-C651-4F96-B2B8-8ECEB849EE08}">
  <ds:schemaRefs>
    <ds:schemaRef ds:uri="http://purl.org/dc/terms/"/>
    <ds:schemaRef ds:uri="c5dbce2d-49dc-4afe-a5b0-d7fb7a901161"/>
    <ds:schemaRef ds:uri="http://schemas.microsoft.com/sharepoint/v3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1030f0af-99cb-42f1-88fc-acec7333119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02FE4CC-FD55-48AB-8E76-2A0FA8813A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Crisantemo Uniflora</vt:lpstr>
      <vt:lpstr>Crisantemo Invernadero</vt:lpstr>
      <vt:lpstr>'Crisantemo Uniflora'!Área_de_impresión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2019-04-29T19:59:56Z</cp:lastPrinted>
  <dcterms:created xsi:type="dcterms:W3CDTF">2014-09-10T20:26:00Z</dcterms:created>
  <dcterms:modified xsi:type="dcterms:W3CDTF">2023-05-03T14:32:48Z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3082-10.2.0.7635</vt:lpwstr>
  </property>
  <property fmtid="{D5CDD505-2E9C-101B-9397-08002B2CF9AE}" pid="3" name="ContentTypeId">
    <vt:lpwstr>0x010100202D9EC940F96643B63B06A5078D086C</vt:lpwstr>
  </property>
</Properties>
</file>