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ESPINAC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G56" i="2"/>
  <c r="G28" i="2"/>
  <c r="G42" i="2" l="1"/>
  <c r="C88" i="2" l="1"/>
  <c r="G62" i="2"/>
  <c r="G54" i="2"/>
  <c r="G55" i="2"/>
  <c r="G26" i="2"/>
  <c r="G53" i="2"/>
  <c r="G25" i="2"/>
  <c r="G46" i="2" l="1"/>
  <c r="G21" i="2" l="1"/>
  <c r="G22" i="2"/>
  <c r="G23" i="2"/>
  <c r="G24" i="2"/>
  <c r="G27" i="2"/>
  <c r="G30" i="2"/>
  <c r="G31" i="2"/>
  <c r="G12" i="2" l="1"/>
  <c r="G73" i="2" s="1"/>
  <c r="G61" i="2" l="1"/>
  <c r="G57" i="2"/>
  <c r="G58" i="2"/>
  <c r="G59" i="2"/>
  <c r="G60" i="2"/>
  <c r="G52" i="2"/>
  <c r="G43" i="2"/>
  <c r="G44" i="2"/>
  <c r="G45" i="2"/>
  <c r="G51" i="2"/>
  <c r="G67" i="2"/>
  <c r="G68" i="2" s="1"/>
  <c r="C91" i="2" s="1"/>
  <c r="G41" i="2"/>
  <c r="G63" i="2" l="1"/>
  <c r="C90" i="2" s="1"/>
  <c r="G48" i="2"/>
  <c r="C89" i="2" s="1"/>
  <c r="G32" i="2"/>
  <c r="C87" i="2" l="1"/>
  <c r="G70" i="2"/>
  <c r="G71" i="2" l="1"/>
  <c r="C92" i="2" s="1"/>
  <c r="C93" i="2" s="1"/>
  <c r="G72" i="2" l="1"/>
  <c r="G74" i="2" s="1"/>
  <c r="D87" i="2"/>
  <c r="D91" i="2"/>
  <c r="D90" i="2"/>
  <c r="D89" i="2"/>
  <c r="D92" i="2"/>
  <c r="C98" i="2" l="1"/>
  <c r="E98" i="2"/>
  <c r="D98" i="2"/>
  <c r="D93" i="2"/>
</calcChain>
</file>

<file path=xl/sharedStrings.xml><?xml version="1.0" encoding="utf-8"?>
<sst xmlns="http://schemas.openxmlformats.org/spreadsheetml/2006/main" count="187" uniqueCount="117">
  <si>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</si>
  <si>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</si>
  <si>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</si>
  <si>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</si>
  <si>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</si>
  <si>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</si>
  <si>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</si>
  <si>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</si>
  <si>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</si>
  <si>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</si>
  <si>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</si>
  <si>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</si>
  <si>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</si>
  <si>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</si>
  <si>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</si>
  <si>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</si>
  <si>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</si>
  <si>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</si>
  <si>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</si>
  <si>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</si>
  <si>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</si>
  <si>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</si>
  <si>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</si>
  <si>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</si>
  <si>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</si>
  <si>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</si>
  <si>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</si>
  <si>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</si>
  <si>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</si>
  <si>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</si>
  <si>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</si>
  <si>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</si>
  <si>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</si>
  <si>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</si>
  <si>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</si>
  <si>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</si>
  <si>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</si>
  <si>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</si>
  <si>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</si>
  <si>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</si>
  <si>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</si>
  <si>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</si>
  <si>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</si>
  <si>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</si>
  <si>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</si>
  <si>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</si>
  <si>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</si>
  <si>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</si>
  <si>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</si>
  <si>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</si>
  <si>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</si>
  <si>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</si>
  <si>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</si>
  <si>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</si>
  <si>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</si>
  <si>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</si>
  <si>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</si>
  <si>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</si>
  <si>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</si>
  <si>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</si>
  <si>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</si>
  <si>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</si>
  <si>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</si>
  <si>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</si>
  <si>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</si>
  <si>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</si>
  <si>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</si>
  <si>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</si>
  <si>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</si>
  <si>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</si>
  <si>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</si>
  <si>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</si>
  <si>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</si>
  <si>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</si>
  <si>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HELADA-LLUVIA EXTEMPORANEA</t>
  </si>
  <si>
    <t xml:space="preserve">Cinta de riego (rollo a 20 cm gotero, 2.800 mt) </t>
  </si>
  <si>
    <t>Servicio de siembra Planet</t>
  </si>
  <si>
    <t>Rodonado</t>
  </si>
  <si>
    <t xml:space="preserve">Riego </t>
  </si>
  <si>
    <t>Parcializacion de N cobertera</t>
  </si>
  <si>
    <t>Pita</t>
  </si>
  <si>
    <t>rollo</t>
  </si>
  <si>
    <t>Subtotal Labores</t>
  </si>
  <si>
    <t>ESCENARIOS COSTO UNITARIO  ($/paquete)</t>
  </si>
  <si>
    <t>Rendimiento  (paquete/há)</t>
  </si>
  <si>
    <t>Costo unitario ($/paquete) (*)</t>
  </si>
  <si>
    <t>ESPINACA</t>
  </si>
  <si>
    <t>RENDIMIENTO (paquetes de 650 grs/há)</t>
  </si>
  <si>
    <t>Semilla Bolero</t>
  </si>
  <si>
    <t>Venzar (pre emergencia)</t>
  </si>
  <si>
    <t>Control de maleza pre emergencia  Venzar</t>
  </si>
  <si>
    <t>Fungicida Cercobin</t>
  </si>
  <si>
    <t>Aplicaciones  fungicida Cercobin</t>
  </si>
  <si>
    <t>Aplicaciones insecticida Karate</t>
  </si>
  <si>
    <t>Insecticida Karate</t>
  </si>
  <si>
    <t>Aplicaciones  fungicida Metalaxil MZ</t>
  </si>
  <si>
    <t>Fungicida Melataxil MZ</t>
  </si>
  <si>
    <t>Control de maleza manual post emergencia</t>
  </si>
  <si>
    <t>Cosecha y lavado</t>
  </si>
  <si>
    <t>FEBRER0-2023</t>
  </si>
  <si>
    <t>Mayo</t>
  </si>
  <si>
    <t>Junio</t>
  </si>
  <si>
    <t>Junio- Julio</t>
  </si>
  <si>
    <t>Julio</t>
  </si>
  <si>
    <t>Agosto</t>
  </si>
  <si>
    <t>Septiembre</t>
  </si>
  <si>
    <t>Octubre - Marzo</t>
  </si>
  <si>
    <t>Agosto-Marzo</t>
  </si>
  <si>
    <t xml:space="preserve">BOLERO </t>
  </si>
  <si>
    <t>Octubre-Marzo</t>
  </si>
  <si>
    <t>Mezcla 11-30-11</t>
  </si>
  <si>
    <t>Muriato de potasio</t>
  </si>
  <si>
    <t>Can 27</t>
  </si>
  <si>
    <t>Ferlilización al surco</t>
  </si>
  <si>
    <t>TEMUCO</t>
  </si>
  <si>
    <t>TEMUCO - FREIRE</t>
  </si>
  <si>
    <t>Vega Modelo - Feria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</si>
</sst>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4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right"/>
    </xf>
    <xf numFmtId="49" fontId="6" fillId="5" borderId="61" xfId="0" applyNumberFormat="1" applyFont="1" applyFill="1" applyBorder="1" applyAlignment="1">
      <alignment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1" fillId="2" borderId="63" xfId="0" applyFont="1" applyFill="1" applyBorder="1" applyAlignment="1"/>
    <xf numFmtId="14" fontId="1" fillId="2" borderId="49" xfId="0" applyNumberFormat="1" applyFont="1" applyFill="1" applyBorder="1" applyAlignment="1"/>
    <xf numFmtId="0" fontId="7" fillId="9" borderId="41" xfId="0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top" wrapText="1"/>
    </xf>
    <xf numFmtId="0" fontId="8" fillId="9" borderId="41" xfId="0" applyFont="1" applyFill="1" applyBorder="1" applyAlignment="1">
      <alignment horizontal="left"/>
    </xf>
    <xf numFmtId="1" fontId="8" fillId="9" borderId="41" xfId="0" applyNumberFormat="1" applyFont="1" applyFill="1" applyBorder="1" applyAlignment="1">
      <alignment horizontal="left" vertical="top" wrapText="1"/>
    </xf>
    <xf numFmtId="17" fontId="8" fillId="0" borderId="41" xfId="1" applyNumberFormat="1" applyFont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0" applyNumberFormat="1" applyFont="1" applyFill="1" applyBorder="1" applyAlignment="1">
      <alignment horizontal="justify" vertical="top" wrapText="1"/>
    </xf>
    <xf numFmtId="0" fontId="1" fillId="9" borderId="41" xfId="0" applyNumberFormat="1" applyFont="1" applyFill="1" applyBorder="1" applyAlignment="1">
      <alignment horizontal="left"/>
    </xf>
    <xf numFmtId="0" fontId="13" fillId="9" borderId="41" xfId="0" applyNumberFormat="1" applyFont="1" applyFill="1" applyBorder="1" applyAlignment="1">
      <alignment horizont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/>
    </xf>
    <xf numFmtId="3" fontId="1" fillId="9" borderId="41" xfId="0" applyNumberFormat="1" applyFont="1" applyFill="1" applyBorder="1" applyAlignment="1">
      <alignment horizontal="right"/>
    </xf>
    <xf numFmtId="1" fontId="8" fillId="9" borderId="41" xfId="0" applyNumberFormat="1" applyFont="1" applyFill="1" applyBorder="1" applyAlignment="1">
      <alignment horizontal="left"/>
    </xf>
    <xf numFmtId="1" fontId="7" fillId="9" borderId="41" xfId="0" applyNumberFormat="1" applyFont="1" applyFill="1" applyBorder="1" applyAlignment="1">
      <alignment horizontal="center"/>
    </xf>
    <xf numFmtId="170" fontId="7" fillId="9" borderId="41" xfId="2" applyNumberFormat="1" applyFont="1" applyFill="1" applyBorder="1" applyAlignment="1">
      <alignment horizontal="center"/>
    </xf>
    <xf numFmtId="170" fontId="8" fillId="9" borderId="41" xfId="2" applyNumberFormat="1" applyFont="1" applyFill="1" applyBorder="1" applyAlignment="1">
      <alignment horizontal="center"/>
    </xf>
    <xf numFmtId="3" fontId="8" fillId="9" borderId="41" xfId="2" applyNumberFormat="1" applyFont="1" applyFill="1" applyBorder="1" applyAlignment="1">
      <alignment horizontal="center"/>
    </xf>
    <xf numFmtId="3" fontId="2" fillId="3" borderId="41" xfId="0" applyNumberFormat="1" applyFont="1" applyFill="1" applyBorder="1" applyAlignment="1">
      <alignment horizontal="right" vertical="center"/>
    </xf>
    <xf numFmtId="0" fontId="7" fillId="9" borderId="41" xfId="0" applyNumberFormat="1" applyFont="1" applyFill="1" applyBorder="1" applyAlignment="1">
      <alignment horizontal="center" vertical="top" wrapText="1"/>
    </xf>
    <xf numFmtId="49" fontId="1" fillId="9" borderId="41" xfId="0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 vertical="center"/>
    </xf>
    <xf numFmtId="169" fontId="8" fillId="9" borderId="41" xfId="2" applyNumberFormat="1" applyFont="1" applyFill="1" applyBorder="1" applyAlignment="1">
      <alignment horizontal="center" vertical="center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2" fontId="8" fillId="9" borderId="41" xfId="2" applyNumberFormat="1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168" fontId="1" fillId="9" borderId="41" xfId="3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center"/>
    </xf>
    <xf numFmtId="168" fontId="1" fillId="0" borderId="41" xfId="3" applyNumberFormat="1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top" wrapText="1"/>
    </xf>
    <xf numFmtId="3" fontId="7" fillId="0" borderId="41" xfId="0" applyNumberFormat="1" applyFont="1" applyFill="1" applyBorder="1"/>
    <xf numFmtId="3" fontId="7" fillId="0" borderId="41" xfId="0" applyNumberFormat="1" applyFont="1" applyFill="1" applyBorder="1" applyAlignment="1">
      <alignment horizontal="center"/>
    </xf>
    <xf numFmtId="170" fontId="7" fillId="0" borderId="41" xfId="2" applyNumberFormat="1" applyFont="1" applyFill="1" applyBorder="1" applyAlignment="1">
      <alignment horizontal="center" vertical="top" wrapText="1"/>
    </xf>
    <xf numFmtId="0" fontId="7" fillId="0" borderId="41" xfId="0" applyNumberFormat="1" applyFont="1" applyFill="1" applyBorder="1" applyAlignment="1">
      <alignment horizontal="center" vertical="top" wrapText="1"/>
    </xf>
    <xf numFmtId="3" fontId="7" fillId="0" borderId="41" xfId="0" applyNumberFormat="1" applyFont="1" applyFill="1" applyBorder="1" applyAlignment="1">
      <alignment horizontal="right"/>
    </xf>
    <xf numFmtId="3" fontId="7" fillId="0" borderId="41" xfId="0" applyNumberFormat="1" applyFont="1" applyFill="1" applyBorder="1" applyAlignment="1" applyProtection="1">
      <alignment horizontal="right"/>
      <protection hidden="1"/>
    </xf>
    <xf numFmtId="3" fontId="7" fillId="0" borderId="41" xfId="0" applyNumberFormat="1" applyFont="1" applyFill="1" applyBorder="1" applyAlignment="1">
      <alignment horizontal="justify" vertical="top" wrapText="1"/>
    </xf>
    <xf numFmtId="170" fontId="7" fillId="0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49" fontId="1" fillId="2" borderId="58" xfId="0" applyNumberFormat="1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187466</xdr:rowOff>
    </xdr:from>
    <xdr:to>
      <xdr:col>7</xdr:col>
      <xdr:colOff>0</xdr:colOff>
      <xdr:row>7</xdr:row>
      <xdr:rowOff>151537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87466"/>
          <a:ext cx="6696075" cy="1297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9"/>
  <sheetViews>
    <sheetView showGridLines="0" tabSelected="1" topLeftCell="A6" zoomScaleNormal="100" workbookViewId="0">
      <selection activeCell="N8" sqref="N8"/>
    </sheetView>
  </sheetViews>
  <sheetFormatPr baseColWidth="10" defaultColWidth="10.85546875" defaultRowHeight="11.25" customHeight="1" x14ac:dyDescent="0.25"/>
  <cols>
    <col min="1" max="1" width="4" style="1" customWidth="1"/>
    <col min="2" max="2" width="28.85546875" style="1" customWidth="1"/>
    <col min="3" max="3" width="12.8554687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4"/>
      <c r="C8" s="94"/>
      <c r="D8" s="2"/>
      <c r="E8" s="3"/>
      <c r="F8" s="3"/>
      <c r="G8" s="110"/>
    </row>
    <row r="9" spans="1:248" ht="12.75" customHeight="1" x14ac:dyDescent="0.25">
      <c r="A9" s="8"/>
      <c r="B9" s="96" t="s">
        <v>0</v>
      </c>
      <c r="C9" s="127" t="s">
        <v>86</v>
      </c>
      <c r="D9" s="125"/>
      <c r="E9" s="179" t="s">
        <v>87</v>
      </c>
      <c r="F9" s="180"/>
      <c r="G9" s="158">
        <v>30000</v>
      </c>
    </row>
    <row r="10" spans="1:248" ht="14.25" customHeight="1" x14ac:dyDescent="0.25">
      <c r="A10" s="8"/>
      <c r="B10" s="97" t="s">
        <v>1</v>
      </c>
      <c r="C10" s="128" t="s">
        <v>108</v>
      </c>
      <c r="D10" s="125"/>
      <c r="E10" s="181" t="s">
        <v>2</v>
      </c>
      <c r="F10" s="182"/>
      <c r="G10" s="118" t="s">
        <v>109</v>
      </c>
    </row>
    <row r="11" spans="1:248" ht="14.25" customHeight="1" x14ac:dyDescent="0.25">
      <c r="A11" s="8"/>
      <c r="B11" s="97" t="s">
        <v>3</v>
      </c>
      <c r="C11" s="129" t="s">
        <v>51</v>
      </c>
      <c r="D11" s="125"/>
      <c r="E11" s="181" t="s">
        <v>64</v>
      </c>
      <c r="F11" s="182"/>
      <c r="G11" s="159">
        <v>300</v>
      </c>
    </row>
    <row r="12" spans="1:248" ht="14.25" customHeight="1" x14ac:dyDescent="0.25">
      <c r="A12" s="8"/>
      <c r="B12" s="97" t="s">
        <v>4</v>
      </c>
      <c r="C12" s="129" t="s">
        <v>52</v>
      </c>
      <c r="D12" s="125"/>
      <c r="E12" s="185" t="s">
        <v>5</v>
      </c>
      <c r="F12" s="186"/>
      <c r="G12" s="160">
        <f>G9*G11</f>
        <v>9000000</v>
      </c>
    </row>
    <row r="13" spans="1:248" ht="14.25" customHeight="1" x14ac:dyDescent="0.25">
      <c r="A13" s="8"/>
      <c r="B13" s="97" t="s">
        <v>6</v>
      </c>
      <c r="C13" s="129" t="s">
        <v>114</v>
      </c>
      <c r="D13" s="125"/>
      <c r="E13" s="181" t="s">
        <v>7</v>
      </c>
      <c r="F13" s="182"/>
      <c r="G13" s="161" t="s">
        <v>116</v>
      </c>
    </row>
    <row r="14" spans="1:248" ht="14.25" customHeight="1" x14ac:dyDescent="0.25">
      <c r="A14" s="8"/>
      <c r="B14" s="97" t="s">
        <v>8</v>
      </c>
      <c r="C14" s="130" t="s">
        <v>115</v>
      </c>
      <c r="D14" s="125"/>
      <c r="E14" s="181" t="s">
        <v>9</v>
      </c>
      <c r="F14" s="182"/>
      <c r="G14" s="118" t="s">
        <v>109</v>
      </c>
    </row>
    <row r="15" spans="1:248" ht="14.25" customHeight="1" x14ac:dyDescent="0.25">
      <c r="A15" s="8"/>
      <c r="B15" s="97" t="s">
        <v>10</v>
      </c>
      <c r="C15" s="131" t="s">
        <v>99</v>
      </c>
      <c r="D15" s="125"/>
      <c r="E15" s="183" t="s">
        <v>11</v>
      </c>
      <c r="F15" s="184"/>
      <c r="G15" s="162" t="s">
        <v>74</v>
      </c>
      <c r="IN15"/>
    </row>
    <row r="16" spans="1:248" ht="12" customHeight="1" x14ac:dyDescent="0.25">
      <c r="A16" s="2"/>
      <c r="B16" s="95"/>
      <c r="C16" s="126"/>
      <c r="D16" s="14"/>
      <c r="E16" s="15"/>
      <c r="F16" s="15"/>
      <c r="G16" s="111"/>
    </row>
    <row r="17" spans="1:7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3"/>
    </row>
    <row r="20" spans="1:7" ht="24" customHeight="1" x14ac:dyDescent="0.25">
      <c r="A20" s="5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25">
      <c r="A21" s="5"/>
      <c r="B21" s="133" t="s">
        <v>68</v>
      </c>
      <c r="C21" s="134" t="s">
        <v>57</v>
      </c>
      <c r="D21" s="153">
        <v>2</v>
      </c>
      <c r="E21" s="171" t="s">
        <v>104</v>
      </c>
      <c r="F21" s="171">
        <v>20000</v>
      </c>
      <c r="G21" s="135">
        <f t="shared" ref="G21:G31" si="0">D21*F21</f>
        <v>40000</v>
      </c>
    </row>
    <row r="22" spans="1:7" ht="12.75" customHeight="1" x14ac:dyDescent="0.25">
      <c r="A22" s="5"/>
      <c r="B22" s="136" t="s">
        <v>113</v>
      </c>
      <c r="C22" s="134" t="s">
        <v>57</v>
      </c>
      <c r="D22" s="153">
        <v>1</v>
      </c>
      <c r="E22" s="171" t="s">
        <v>107</v>
      </c>
      <c r="F22" s="171">
        <v>20000</v>
      </c>
      <c r="G22" s="135">
        <f t="shared" si="0"/>
        <v>20000</v>
      </c>
    </row>
    <row r="23" spans="1:7" ht="13.5" customHeight="1" x14ac:dyDescent="0.25">
      <c r="A23" s="8"/>
      <c r="B23" s="137" t="s">
        <v>79</v>
      </c>
      <c r="C23" s="134" t="s">
        <v>57</v>
      </c>
      <c r="D23" s="153">
        <v>2</v>
      </c>
      <c r="E23" s="171" t="s">
        <v>104</v>
      </c>
      <c r="F23" s="171">
        <v>20000</v>
      </c>
      <c r="G23" s="135">
        <f t="shared" si="0"/>
        <v>40000</v>
      </c>
    </row>
    <row r="24" spans="1:7" ht="12.75" customHeight="1" x14ac:dyDescent="0.25">
      <c r="A24" s="8"/>
      <c r="B24" s="136" t="s">
        <v>78</v>
      </c>
      <c r="C24" s="134" t="s">
        <v>57</v>
      </c>
      <c r="D24" s="153">
        <v>5.5</v>
      </c>
      <c r="E24" s="171" t="s">
        <v>107</v>
      </c>
      <c r="F24" s="171">
        <v>20000</v>
      </c>
      <c r="G24" s="135">
        <f t="shared" si="0"/>
        <v>110000</v>
      </c>
    </row>
    <row r="25" spans="1:7" ht="12.75" customHeight="1" x14ac:dyDescent="0.25">
      <c r="A25" s="8"/>
      <c r="B25" s="136" t="s">
        <v>90</v>
      </c>
      <c r="C25" s="134" t="s">
        <v>57</v>
      </c>
      <c r="D25" s="153">
        <v>1</v>
      </c>
      <c r="E25" s="171" t="s">
        <v>104</v>
      </c>
      <c r="F25" s="171">
        <v>20000</v>
      </c>
      <c r="G25" s="135">
        <f t="shared" si="0"/>
        <v>20000</v>
      </c>
    </row>
    <row r="26" spans="1:7" ht="12.75" customHeight="1" x14ac:dyDescent="0.25">
      <c r="A26" s="8"/>
      <c r="B26" s="136" t="s">
        <v>92</v>
      </c>
      <c r="C26" s="134" t="s">
        <v>57</v>
      </c>
      <c r="D26" s="153">
        <v>2</v>
      </c>
      <c r="E26" s="171" t="s">
        <v>105</v>
      </c>
      <c r="F26" s="171">
        <v>20000</v>
      </c>
      <c r="G26" s="135">
        <f t="shared" ref="G26" si="1">D26*F26</f>
        <v>40000</v>
      </c>
    </row>
    <row r="27" spans="1:7" ht="12.75" customHeight="1" x14ac:dyDescent="0.25">
      <c r="A27" s="8"/>
      <c r="B27" s="136" t="s">
        <v>93</v>
      </c>
      <c r="C27" s="134" t="s">
        <v>57</v>
      </c>
      <c r="D27" s="153">
        <v>4</v>
      </c>
      <c r="E27" s="171" t="s">
        <v>105</v>
      </c>
      <c r="F27" s="171">
        <v>20000</v>
      </c>
      <c r="G27" s="135">
        <f t="shared" si="0"/>
        <v>80000</v>
      </c>
    </row>
    <row r="28" spans="1:7" ht="12.75" customHeight="1" x14ac:dyDescent="0.25">
      <c r="A28" s="8"/>
      <c r="B28" s="136" t="s">
        <v>95</v>
      </c>
      <c r="C28" s="134" t="s">
        <v>57</v>
      </c>
      <c r="D28" s="153">
        <v>2</v>
      </c>
      <c r="E28" s="171" t="s">
        <v>105</v>
      </c>
      <c r="F28" s="171">
        <v>20000</v>
      </c>
      <c r="G28" s="135">
        <f t="shared" si="0"/>
        <v>40000</v>
      </c>
    </row>
    <row r="29" spans="1:7" ht="12.75" customHeight="1" x14ac:dyDescent="0.25">
      <c r="A29" s="8"/>
      <c r="B29" s="136" t="s">
        <v>97</v>
      </c>
      <c r="C29" s="134" t="s">
        <v>57</v>
      </c>
      <c r="D29" s="153">
        <v>6</v>
      </c>
      <c r="E29" s="171" t="s">
        <v>105</v>
      </c>
      <c r="F29" s="171">
        <v>20000</v>
      </c>
      <c r="G29" s="135">
        <f t="shared" si="0"/>
        <v>120000</v>
      </c>
    </row>
    <row r="30" spans="1:7" ht="12.75" customHeight="1" x14ac:dyDescent="0.25">
      <c r="A30" s="8"/>
      <c r="B30" s="136" t="s">
        <v>98</v>
      </c>
      <c r="C30" s="134" t="s">
        <v>57</v>
      </c>
      <c r="D30" s="153">
        <v>83</v>
      </c>
      <c r="E30" s="171" t="s">
        <v>106</v>
      </c>
      <c r="F30" s="171">
        <v>20000</v>
      </c>
      <c r="G30" s="135">
        <f t="shared" si="0"/>
        <v>1660000</v>
      </c>
    </row>
    <row r="31" spans="1:7" ht="12.75" customHeight="1" x14ac:dyDescent="0.25">
      <c r="A31" s="8"/>
      <c r="B31" s="136" t="s">
        <v>71</v>
      </c>
      <c r="C31" s="134" t="s">
        <v>57</v>
      </c>
      <c r="D31" s="153">
        <v>15</v>
      </c>
      <c r="E31" s="171" t="s">
        <v>106</v>
      </c>
      <c r="F31" s="171">
        <v>20000</v>
      </c>
      <c r="G31" s="135">
        <f t="shared" si="0"/>
        <v>300000</v>
      </c>
    </row>
    <row r="32" spans="1:7" ht="12.75" customHeight="1" x14ac:dyDescent="0.25">
      <c r="A32" s="5"/>
      <c r="B32" s="113" t="s">
        <v>20</v>
      </c>
      <c r="C32" s="114"/>
      <c r="D32" s="115"/>
      <c r="E32" s="115"/>
      <c r="F32" s="115"/>
      <c r="G32" s="116">
        <f>SUM(G21:G31)</f>
        <v>2470000</v>
      </c>
    </row>
    <row r="33" spans="1:8" ht="12" customHeight="1" x14ac:dyDescent="0.25">
      <c r="A33" s="2"/>
      <c r="B33" s="16"/>
      <c r="C33" s="18"/>
      <c r="D33" s="18"/>
      <c r="E33" s="18"/>
      <c r="F33" s="25"/>
      <c r="G33" s="26"/>
    </row>
    <row r="34" spans="1:8" ht="12" customHeight="1" x14ac:dyDescent="0.25">
      <c r="A34" s="4"/>
      <c r="B34" s="27" t="s">
        <v>21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14</v>
      </c>
      <c r="C35" s="33" t="s">
        <v>15</v>
      </c>
      <c r="D35" s="33" t="s">
        <v>16</v>
      </c>
      <c r="E35" s="24" t="s">
        <v>17</v>
      </c>
      <c r="F35" s="33" t="s">
        <v>18</v>
      </c>
      <c r="G35" s="32" t="s">
        <v>19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22</v>
      </c>
      <c r="C37" s="7"/>
      <c r="D37" s="7"/>
      <c r="E37" s="7"/>
      <c r="F37" s="38"/>
      <c r="G37" s="12"/>
    </row>
    <row r="38" spans="1:8" ht="12" customHeight="1" x14ac:dyDescent="0.25">
      <c r="A38" s="2"/>
      <c r="B38" s="39"/>
      <c r="C38" s="40"/>
      <c r="D38" s="40"/>
      <c r="E38" s="40"/>
      <c r="F38" s="41"/>
      <c r="G38" s="42"/>
    </row>
    <row r="39" spans="1:8" ht="12" customHeight="1" x14ac:dyDescent="0.25">
      <c r="A39" s="4"/>
      <c r="B39" s="27" t="s">
        <v>23</v>
      </c>
      <c r="C39" s="28"/>
      <c r="D39" s="29"/>
      <c r="E39" s="29"/>
      <c r="F39" s="30"/>
      <c r="G39" s="31"/>
    </row>
    <row r="40" spans="1:8" ht="24" customHeight="1" x14ac:dyDescent="0.25">
      <c r="A40" s="4"/>
      <c r="B40" s="54" t="s">
        <v>14</v>
      </c>
      <c r="C40" s="54" t="s">
        <v>15</v>
      </c>
      <c r="D40" s="43" t="s">
        <v>16</v>
      </c>
      <c r="E40" s="24" t="s">
        <v>17</v>
      </c>
      <c r="F40" s="44" t="s">
        <v>18</v>
      </c>
      <c r="G40" s="43" t="s">
        <v>19</v>
      </c>
    </row>
    <row r="41" spans="1:8" ht="12.75" customHeight="1" x14ac:dyDescent="0.25">
      <c r="A41" s="8"/>
      <c r="B41" s="138" t="s">
        <v>72</v>
      </c>
      <c r="C41" s="139" t="s">
        <v>61</v>
      </c>
      <c r="D41" s="155">
        <v>0.1</v>
      </c>
      <c r="E41" s="154" t="s">
        <v>103</v>
      </c>
      <c r="F41" s="154">
        <v>220000</v>
      </c>
      <c r="G41" s="135">
        <f>D41*F41</f>
        <v>22000</v>
      </c>
      <c r="H41" s="112"/>
    </row>
    <row r="42" spans="1:8" ht="12.75" customHeight="1" x14ac:dyDescent="0.25">
      <c r="A42" s="5"/>
      <c r="B42" s="132" t="s">
        <v>73</v>
      </c>
      <c r="C42" s="134" t="s">
        <v>61</v>
      </c>
      <c r="D42" s="155">
        <v>0.05</v>
      </c>
      <c r="E42" s="154" t="s">
        <v>103</v>
      </c>
      <c r="F42" s="154">
        <v>350000</v>
      </c>
      <c r="G42" s="135">
        <f>D42*F42</f>
        <v>17500</v>
      </c>
      <c r="H42" s="112"/>
    </row>
    <row r="43" spans="1:8" ht="12.75" customHeight="1" x14ac:dyDescent="0.25">
      <c r="A43" s="5"/>
      <c r="B43" s="133" t="s">
        <v>67</v>
      </c>
      <c r="C43" s="134" t="s">
        <v>61</v>
      </c>
      <c r="D43" s="156">
        <v>0.1</v>
      </c>
      <c r="E43" s="154" t="s">
        <v>103</v>
      </c>
      <c r="F43" s="154">
        <v>180000</v>
      </c>
      <c r="G43" s="135">
        <f t="shared" ref="G43:G46" si="2">D43*F43</f>
        <v>18000</v>
      </c>
      <c r="H43" s="112"/>
    </row>
    <row r="44" spans="1:8" ht="12.75" customHeight="1" x14ac:dyDescent="0.25">
      <c r="A44" s="5"/>
      <c r="B44" s="133" t="s">
        <v>69</v>
      </c>
      <c r="C44" s="134" t="s">
        <v>61</v>
      </c>
      <c r="D44" s="156">
        <v>0.05</v>
      </c>
      <c r="E44" s="154" t="s">
        <v>103</v>
      </c>
      <c r="F44" s="154">
        <v>350000</v>
      </c>
      <c r="G44" s="135">
        <f t="shared" si="2"/>
        <v>17500</v>
      </c>
      <c r="H44" s="112"/>
    </row>
    <row r="45" spans="1:8" ht="12.75" customHeight="1" x14ac:dyDescent="0.25">
      <c r="A45" s="8"/>
      <c r="B45" s="137" t="s">
        <v>70</v>
      </c>
      <c r="C45" s="134" t="s">
        <v>61</v>
      </c>
      <c r="D45" s="156">
        <v>0.05</v>
      </c>
      <c r="E45" s="154" t="s">
        <v>103</v>
      </c>
      <c r="F45" s="154">
        <v>120000</v>
      </c>
      <c r="G45" s="135">
        <f t="shared" si="2"/>
        <v>6000</v>
      </c>
      <c r="H45" s="112"/>
    </row>
    <row r="46" spans="1:8" ht="12" customHeight="1" x14ac:dyDescent="0.25">
      <c r="A46" s="8"/>
      <c r="B46" s="140" t="s">
        <v>76</v>
      </c>
      <c r="C46" s="141" t="s">
        <v>61</v>
      </c>
      <c r="D46" s="157">
        <v>0.1</v>
      </c>
      <c r="E46" s="154" t="s">
        <v>104</v>
      </c>
      <c r="F46" s="151">
        <v>150000</v>
      </c>
      <c r="G46" s="142">
        <f t="shared" si="2"/>
        <v>15000</v>
      </c>
    </row>
    <row r="47" spans="1:8" ht="12" customHeight="1" x14ac:dyDescent="0.25">
      <c r="A47" s="8"/>
      <c r="B47" s="140" t="s">
        <v>77</v>
      </c>
      <c r="C47" s="141" t="s">
        <v>61</v>
      </c>
      <c r="D47" s="157">
        <v>0.05</v>
      </c>
      <c r="E47" s="154" t="s">
        <v>104</v>
      </c>
      <c r="F47" s="151">
        <v>70000</v>
      </c>
      <c r="G47" s="142">
        <v>3500</v>
      </c>
    </row>
    <row r="48" spans="1:8" ht="12" customHeight="1" x14ac:dyDescent="0.25">
      <c r="A48" s="8"/>
      <c r="B48" s="6" t="s">
        <v>82</v>
      </c>
      <c r="C48" s="7"/>
      <c r="D48" s="7"/>
      <c r="E48" s="124"/>
      <c r="F48" s="124"/>
      <c r="G48" s="123">
        <f>SUM(G41:G47)</f>
        <v>99500</v>
      </c>
    </row>
    <row r="49" spans="1:7" ht="12" customHeight="1" x14ac:dyDescent="0.25">
      <c r="A49" s="4"/>
      <c r="B49" s="119" t="s">
        <v>24</v>
      </c>
      <c r="C49" s="120"/>
      <c r="D49" s="121"/>
      <c r="E49" s="122"/>
      <c r="F49" s="122"/>
      <c r="G49" s="122"/>
    </row>
    <row r="50" spans="1:7" ht="24" customHeight="1" x14ac:dyDescent="0.25">
      <c r="A50" s="4"/>
      <c r="B50" s="45" t="s">
        <v>25</v>
      </c>
      <c r="C50" s="45" t="s">
        <v>26</v>
      </c>
      <c r="D50" s="45" t="s">
        <v>27</v>
      </c>
      <c r="E50" s="24" t="s">
        <v>17</v>
      </c>
      <c r="F50" s="46" t="s">
        <v>18</v>
      </c>
      <c r="G50" s="46" t="s">
        <v>19</v>
      </c>
    </row>
    <row r="51" spans="1:7" ht="12" customHeight="1" x14ac:dyDescent="0.25">
      <c r="A51" s="8"/>
      <c r="B51" s="163" t="s">
        <v>88</v>
      </c>
      <c r="C51" s="164" t="s">
        <v>66</v>
      </c>
      <c r="D51" s="165">
        <v>13</v>
      </c>
      <c r="E51" s="166" t="s">
        <v>100</v>
      </c>
      <c r="F51" s="167">
        <v>29100</v>
      </c>
      <c r="G51" s="168">
        <f>D51*F51</f>
        <v>378300</v>
      </c>
    </row>
    <row r="52" spans="1:7" ht="12" customHeight="1" x14ac:dyDescent="0.25">
      <c r="A52" s="8"/>
      <c r="B52" s="169" t="s">
        <v>75</v>
      </c>
      <c r="C52" s="164" t="s">
        <v>62</v>
      </c>
      <c r="D52" s="170">
        <v>7</v>
      </c>
      <c r="E52" s="166" t="s">
        <v>100</v>
      </c>
      <c r="F52" s="167">
        <v>145000</v>
      </c>
      <c r="G52" s="168">
        <f t="shared" ref="G52:G60" si="3">D52*F52</f>
        <v>1015000</v>
      </c>
    </row>
    <row r="53" spans="1:7" ht="12" customHeight="1" x14ac:dyDescent="0.25">
      <c r="A53" s="8"/>
      <c r="B53" s="163" t="s">
        <v>89</v>
      </c>
      <c r="C53" s="164" t="s">
        <v>66</v>
      </c>
      <c r="D53" s="170">
        <v>2</v>
      </c>
      <c r="E53" s="166" t="s">
        <v>100</v>
      </c>
      <c r="F53" s="167">
        <v>50000</v>
      </c>
      <c r="G53" s="168">
        <f t="shared" si="3"/>
        <v>100000</v>
      </c>
    </row>
    <row r="54" spans="1:7" ht="12" customHeight="1" x14ac:dyDescent="0.25">
      <c r="A54" s="8"/>
      <c r="B54" s="136" t="s">
        <v>91</v>
      </c>
      <c r="C54" s="134" t="s">
        <v>66</v>
      </c>
      <c r="D54" s="145">
        <v>10</v>
      </c>
      <c r="E54" s="149" t="s">
        <v>100</v>
      </c>
      <c r="F54" s="118">
        <v>23324</v>
      </c>
      <c r="G54" s="135">
        <f t="shared" si="3"/>
        <v>233240</v>
      </c>
    </row>
    <row r="55" spans="1:7" ht="12" customHeight="1" x14ac:dyDescent="0.25">
      <c r="A55" s="8"/>
      <c r="B55" s="136" t="s">
        <v>94</v>
      </c>
      <c r="C55" s="134" t="s">
        <v>58</v>
      </c>
      <c r="D55" s="145">
        <v>0.8</v>
      </c>
      <c r="E55" s="149" t="s">
        <v>100</v>
      </c>
      <c r="F55" s="118">
        <v>50000</v>
      </c>
      <c r="G55" s="135">
        <f t="shared" si="3"/>
        <v>40000</v>
      </c>
    </row>
    <row r="56" spans="1:7" ht="12" customHeight="1" x14ac:dyDescent="0.25">
      <c r="A56" s="8"/>
      <c r="B56" s="136" t="s">
        <v>96</v>
      </c>
      <c r="C56" s="134" t="s">
        <v>59</v>
      </c>
      <c r="D56" s="145">
        <v>4</v>
      </c>
      <c r="E56" s="149" t="s">
        <v>100</v>
      </c>
      <c r="F56" s="118">
        <v>34000</v>
      </c>
      <c r="G56" s="135">
        <f t="shared" si="3"/>
        <v>136000</v>
      </c>
    </row>
    <row r="57" spans="1:7" s="1" customFormat="1" ht="12" customHeight="1" x14ac:dyDescent="0.25">
      <c r="A57" s="8"/>
      <c r="B57" s="143" t="s">
        <v>53</v>
      </c>
      <c r="C57" s="144" t="s">
        <v>59</v>
      </c>
      <c r="D57" s="147">
        <v>2000</v>
      </c>
      <c r="E57" s="149" t="s">
        <v>102</v>
      </c>
      <c r="F57" s="118">
        <v>159</v>
      </c>
      <c r="G57" s="135">
        <f t="shared" si="3"/>
        <v>318000</v>
      </c>
    </row>
    <row r="58" spans="1:7" s="1" customFormat="1" ht="12" customHeight="1" x14ac:dyDescent="0.25">
      <c r="A58" s="8"/>
      <c r="B58" s="143" t="s">
        <v>110</v>
      </c>
      <c r="C58" s="144" t="s">
        <v>66</v>
      </c>
      <c r="D58" s="146">
        <v>233</v>
      </c>
      <c r="E58" s="149" t="s">
        <v>102</v>
      </c>
      <c r="F58" s="118">
        <v>1244</v>
      </c>
      <c r="G58" s="135">
        <f t="shared" si="3"/>
        <v>289852</v>
      </c>
    </row>
    <row r="59" spans="1:7" s="1" customFormat="1" ht="12" customHeight="1" x14ac:dyDescent="0.25">
      <c r="A59" s="8"/>
      <c r="B59" s="143" t="s">
        <v>111</v>
      </c>
      <c r="C59" s="144" t="s">
        <v>66</v>
      </c>
      <c r="D59" s="146">
        <v>73</v>
      </c>
      <c r="E59" s="149" t="s">
        <v>102</v>
      </c>
      <c r="F59" s="118">
        <v>1137</v>
      </c>
      <c r="G59" s="135">
        <f t="shared" si="3"/>
        <v>83001</v>
      </c>
    </row>
    <row r="60" spans="1:7" s="1" customFormat="1" ht="12" customHeight="1" x14ac:dyDescent="0.25">
      <c r="A60" s="8"/>
      <c r="B60" s="143" t="s">
        <v>112</v>
      </c>
      <c r="C60" s="144" t="s">
        <v>66</v>
      </c>
      <c r="D60" s="146">
        <v>237</v>
      </c>
      <c r="E60" s="149" t="s">
        <v>102</v>
      </c>
      <c r="F60" s="118">
        <v>1390</v>
      </c>
      <c r="G60" s="135">
        <f t="shared" si="3"/>
        <v>329430</v>
      </c>
    </row>
    <row r="61" spans="1:7" s="1" customFormat="1" ht="12" customHeight="1" x14ac:dyDescent="0.25">
      <c r="A61" s="8"/>
      <c r="B61" s="133" t="s">
        <v>54</v>
      </c>
      <c r="C61" s="134" t="s">
        <v>58</v>
      </c>
      <c r="D61" s="145">
        <v>2.5</v>
      </c>
      <c r="E61" s="149" t="s">
        <v>100</v>
      </c>
      <c r="F61" s="118">
        <v>10895</v>
      </c>
      <c r="G61" s="118">
        <f>D61*F61</f>
        <v>27237.5</v>
      </c>
    </row>
    <row r="62" spans="1:7" s="1" customFormat="1" ht="12" customHeight="1" x14ac:dyDescent="0.25">
      <c r="A62" s="8"/>
      <c r="B62" s="133" t="s">
        <v>80</v>
      </c>
      <c r="C62" s="134" t="s">
        <v>81</v>
      </c>
      <c r="D62" s="145">
        <v>1</v>
      </c>
      <c r="E62" s="149" t="s">
        <v>100</v>
      </c>
      <c r="F62" s="118">
        <v>3000</v>
      </c>
      <c r="G62" s="118">
        <f>D62*F62</f>
        <v>3000</v>
      </c>
    </row>
    <row r="63" spans="1:7" s="1" customFormat="1" ht="12.75" customHeight="1" x14ac:dyDescent="0.25">
      <c r="A63" s="8"/>
      <c r="B63" s="47" t="s">
        <v>28</v>
      </c>
      <c r="C63" s="48"/>
      <c r="D63" s="48"/>
      <c r="E63" s="48"/>
      <c r="F63" s="48"/>
      <c r="G63" s="148">
        <f>SUM(G51:G62)</f>
        <v>2953060.5</v>
      </c>
    </row>
    <row r="64" spans="1:7" s="1" customFormat="1" ht="12" customHeight="1" x14ac:dyDescent="0.25">
      <c r="A64" s="2"/>
      <c r="B64" s="49"/>
      <c r="C64" s="50"/>
      <c r="D64" s="50"/>
      <c r="E64" s="51"/>
      <c r="F64" s="52"/>
      <c r="G64" s="53"/>
    </row>
    <row r="65" spans="1:8" s="1" customFormat="1" ht="12" customHeight="1" x14ac:dyDescent="0.25">
      <c r="A65" s="4"/>
      <c r="B65" s="27" t="s">
        <v>29</v>
      </c>
      <c r="C65" s="28"/>
      <c r="D65" s="29"/>
      <c r="E65" s="29"/>
      <c r="F65" s="30"/>
      <c r="G65" s="31"/>
    </row>
    <row r="66" spans="1:8" s="1" customFormat="1" ht="24" customHeight="1" x14ac:dyDescent="0.25">
      <c r="A66" s="4"/>
      <c r="B66" s="54" t="s">
        <v>30</v>
      </c>
      <c r="C66" s="45" t="s">
        <v>26</v>
      </c>
      <c r="D66" s="45" t="s">
        <v>27</v>
      </c>
      <c r="E66" s="54" t="s">
        <v>17</v>
      </c>
      <c r="F66" s="45" t="s">
        <v>18</v>
      </c>
      <c r="G66" s="54" t="s">
        <v>19</v>
      </c>
    </row>
    <row r="67" spans="1:8" s="1" customFormat="1" ht="14.25" customHeight="1" x14ac:dyDescent="0.25">
      <c r="A67" s="8"/>
      <c r="B67" s="140" t="s">
        <v>65</v>
      </c>
      <c r="C67" s="141" t="s">
        <v>62</v>
      </c>
      <c r="D67" s="141">
        <v>1</v>
      </c>
      <c r="E67" s="150" t="s">
        <v>101</v>
      </c>
      <c r="F67" s="151">
        <v>33000</v>
      </c>
      <c r="G67" s="152">
        <f>F67*D67</f>
        <v>33000</v>
      </c>
    </row>
    <row r="68" spans="1:8" s="1" customFormat="1" ht="13.5" customHeight="1" x14ac:dyDescent="0.25">
      <c r="A68" s="4"/>
      <c r="B68" s="55" t="s">
        <v>31</v>
      </c>
      <c r="C68" s="56"/>
      <c r="D68" s="56"/>
      <c r="E68" s="57"/>
      <c r="F68" s="58"/>
      <c r="G68" s="117">
        <f>G67</f>
        <v>33000</v>
      </c>
      <c r="H68" s="11"/>
    </row>
    <row r="69" spans="1:8" s="1" customFormat="1" ht="12" customHeight="1" x14ac:dyDescent="0.25">
      <c r="A69" s="2"/>
      <c r="B69" s="59"/>
      <c r="C69" s="59"/>
      <c r="D69" s="59"/>
      <c r="E69" s="59"/>
      <c r="F69" s="60"/>
      <c r="G69" s="61"/>
    </row>
    <row r="70" spans="1:8" s="1" customFormat="1" ht="12" customHeight="1" x14ac:dyDescent="0.25">
      <c r="A70" s="8"/>
      <c r="B70" s="100" t="s">
        <v>32</v>
      </c>
      <c r="C70" s="101"/>
      <c r="D70" s="101"/>
      <c r="E70" s="101"/>
      <c r="F70" s="101"/>
      <c r="G70" s="102">
        <f>G32+G37+G48+G63+G68</f>
        <v>5555560.5</v>
      </c>
    </row>
    <row r="71" spans="1:8" s="1" customFormat="1" ht="12" customHeight="1" x14ac:dyDescent="0.25">
      <c r="A71" s="8"/>
      <c r="B71" s="103" t="s">
        <v>33</v>
      </c>
      <c r="C71" s="99"/>
      <c r="D71" s="99"/>
      <c r="E71" s="99"/>
      <c r="F71" s="99"/>
      <c r="G71" s="104">
        <f>G70*0.05</f>
        <v>277778.02500000002</v>
      </c>
    </row>
    <row r="72" spans="1:8" s="1" customFormat="1" ht="12" customHeight="1" x14ac:dyDescent="0.25">
      <c r="A72" s="8"/>
      <c r="B72" s="105" t="s">
        <v>34</v>
      </c>
      <c r="C72" s="98"/>
      <c r="D72" s="98"/>
      <c r="E72" s="98"/>
      <c r="F72" s="98"/>
      <c r="G72" s="106">
        <f>G70+G71</f>
        <v>5833338.5250000004</v>
      </c>
    </row>
    <row r="73" spans="1:8" s="1" customFormat="1" ht="12" customHeight="1" x14ac:dyDescent="0.25">
      <c r="A73" s="8"/>
      <c r="B73" s="103" t="s">
        <v>35</v>
      </c>
      <c r="C73" s="99"/>
      <c r="D73" s="99"/>
      <c r="E73" s="99"/>
      <c r="F73" s="99"/>
      <c r="G73" s="104">
        <f>G12</f>
        <v>9000000</v>
      </c>
    </row>
    <row r="74" spans="1:8" s="1" customFormat="1" ht="12" customHeight="1" x14ac:dyDescent="0.25">
      <c r="A74" s="8"/>
      <c r="B74" s="107" t="s">
        <v>36</v>
      </c>
      <c r="C74" s="108"/>
      <c r="D74" s="108"/>
      <c r="E74" s="108"/>
      <c r="F74" s="108"/>
      <c r="G74" s="109">
        <f>G73-G72</f>
        <v>3166661.4749999996</v>
      </c>
    </row>
    <row r="75" spans="1:8" s="1" customFormat="1" ht="12" customHeight="1" x14ac:dyDescent="0.25">
      <c r="A75" s="8"/>
      <c r="B75" s="62" t="s">
        <v>55</v>
      </c>
      <c r="C75" s="63"/>
      <c r="D75" s="63"/>
      <c r="E75" s="63"/>
      <c r="F75" s="63"/>
      <c r="G75" s="64"/>
    </row>
    <row r="76" spans="1:8" s="1" customFormat="1" ht="12.75" customHeight="1" thickBot="1" x14ac:dyDescent="0.3">
      <c r="A76" s="8"/>
      <c r="B76" s="65"/>
      <c r="C76" s="63"/>
      <c r="D76" s="63"/>
      <c r="E76" s="63"/>
      <c r="F76" s="63"/>
      <c r="G76" s="64"/>
    </row>
    <row r="77" spans="1:8" s="1" customFormat="1" ht="12" customHeight="1" x14ac:dyDescent="0.25">
      <c r="A77" s="8"/>
      <c r="B77" s="66" t="s">
        <v>56</v>
      </c>
      <c r="C77" s="67"/>
      <c r="D77" s="67"/>
      <c r="E77" s="67"/>
      <c r="F77" s="68"/>
      <c r="G77" s="64"/>
    </row>
    <row r="78" spans="1:8" s="1" customFormat="1" ht="12" customHeight="1" x14ac:dyDescent="0.25">
      <c r="A78" s="8"/>
      <c r="B78" s="69" t="s">
        <v>37</v>
      </c>
      <c r="C78" s="70"/>
      <c r="D78" s="70"/>
      <c r="E78" s="70"/>
      <c r="F78" s="71"/>
      <c r="G78" s="64"/>
    </row>
    <row r="79" spans="1:8" s="1" customFormat="1" ht="12" customHeight="1" x14ac:dyDescent="0.25">
      <c r="A79" s="8"/>
      <c r="B79" s="69" t="s">
        <v>38</v>
      </c>
      <c r="C79" s="70"/>
      <c r="D79" s="70"/>
      <c r="E79" s="70"/>
      <c r="F79" s="71"/>
      <c r="G79" s="64"/>
    </row>
    <row r="80" spans="1:8" s="1" customFormat="1" ht="12" customHeight="1" x14ac:dyDescent="0.25">
      <c r="A80" s="8"/>
      <c r="B80" s="69" t="s">
        <v>39</v>
      </c>
      <c r="C80" s="70"/>
      <c r="D80" s="70"/>
      <c r="E80" s="70"/>
      <c r="F80" s="71"/>
      <c r="G80" s="64"/>
    </row>
    <row r="81" spans="1:7" s="1" customFormat="1" ht="12" customHeight="1" x14ac:dyDescent="0.25">
      <c r="A81" s="8"/>
      <c r="B81" s="69" t="s">
        <v>40</v>
      </c>
      <c r="C81" s="70"/>
      <c r="D81" s="70"/>
      <c r="E81" s="70"/>
      <c r="F81" s="71"/>
      <c r="G81" s="64"/>
    </row>
    <row r="82" spans="1:7" s="1" customFormat="1" ht="12" customHeight="1" x14ac:dyDescent="0.25">
      <c r="A82" s="8"/>
      <c r="B82" s="69" t="s">
        <v>41</v>
      </c>
      <c r="C82" s="70"/>
      <c r="D82" s="70"/>
      <c r="E82" s="70"/>
      <c r="F82" s="71"/>
      <c r="G82" s="64"/>
    </row>
    <row r="83" spans="1:7" s="1" customFormat="1" ht="12.75" customHeight="1" thickBot="1" x14ac:dyDescent="0.3">
      <c r="A83" s="8"/>
      <c r="B83" s="72" t="s">
        <v>42</v>
      </c>
      <c r="C83" s="73"/>
      <c r="D83" s="73"/>
      <c r="E83" s="73"/>
      <c r="F83" s="74"/>
      <c r="G83" s="64"/>
    </row>
    <row r="84" spans="1:7" s="1" customFormat="1" ht="12.75" customHeight="1" x14ac:dyDescent="0.25">
      <c r="A84" s="8"/>
      <c r="B84" s="65"/>
      <c r="C84" s="70"/>
      <c r="D84" s="70"/>
      <c r="E84" s="70"/>
      <c r="F84" s="70"/>
      <c r="G84" s="64"/>
    </row>
    <row r="85" spans="1:7" s="1" customFormat="1" ht="15" customHeight="1" thickBot="1" x14ac:dyDescent="0.3">
      <c r="A85" s="8"/>
      <c r="B85" s="174" t="s">
        <v>43</v>
      </c>
      <c r="C85" s="175"/>
      <c r="D85" s="75"/>
      <c r="E85" s="76"/>
      <c r="F85" s="76"/>
      <c r="G85" s="64"/>
    </row>
    <row r="86" spans="1:7" s="1" customFormat="1" ht="12" customHeight="1" x14ac:dyDescent="0.25">
      <c r="A86" s="8"/>
      <c r="B86" s="77" t="s">
        <v>30</v>
      </c>
      <c r="C86" s="78" t="s">
        <v>60</v>
      </c>
      <c r="D86" s="79" t="s">
        <v>44</v>
      </c>
      <c r="E86" s="76"/>
      <c r="F86" s="76"/>
      <c r="G86" s="64"/>
    </row>
    <row r="87" spans="1:7" s="1" customFormat="1" ht="12" customHeight="1" x14ac:dyDescent="0.25">
      <c r="A87" s="8"/>
      <c r="B87" s="80" t="s">
        <v>45</v>
      </c>
      <c r="C87" s="81">
        <f>G32</f>
        <v>2470000</v>
      </c>
      <c r="D87" s="82">
        <f>(C87/C93)</f>
        <v>0.42342819457747821</v>
      </c>
      <c r="E87" s="76"/>
      <c r="F87" s="76"/>
      <c r="G87" s="64"/>
    </row>
    <row r="88" spans="1:7" s="1" customFormat="1" ht="12" customHeight="1" x14ac:dyDescent="0.25">
      <c r="A88" s="8"/>
      <c r="B88" s="80" t="s">
        <v>46</v>
      </c>
      <c r="C88" s="81">
        <f>G37</f>
        <v>0</v>
      </c>
      <c r="D88" s="82">
        <v>0</v>
      </c>
      <c r="E88" s="76"/>
      <c r="F88" s="76"/>
      <c r="G88" s="64"/>
    </row>
    <row r="89" spans="1:7" s="1" customFormat="1" ht="12" customHeight="1" x14ac:dyDescent="0.25">
      <c r="A89" s="8"/>
      <c r="B89" s="80" t="s">
        <v>47</v>
      </c>
      <c r="C89" s="81">
        <f>G48</f>
        <v>99500</v>
      </c>
      <c r="D89" s="82">
        <f>(C89/C93)</f>
        <v>1.7057127676299223E-2</v>
      </c>
      <c r="E89" s="76"/>
      <c r="F89" s="76"/>
      <c r="G89" s="64"/>
    </row>
    <row r="90" spans="1:7" s="1" customFormat="1" ht="12" customHeight="1" x14ac:dyDescent="0.25">
      <c r="A90" s="8"/>
      <c r="B90" s="80" t="s">
        <v>25</v>
      </c>
      <c r="C90" s="81">
        <f>G63</f>
        <v>2953060.5</v>
      </c>
      <c r="D90" s="82">
        <f>(C90/C93)</f>
        <v>0.50623849230488471</v>
      </c>
      <c r="E90" s="76"/>
      <c r="F90" s="76"/>
      <c r="G90" s="64"/>
    </row>
    <row r="91" spans="1:7" s="1" customFormat="1" ht="12" customHeight="1" x14ac:dyDescent="0.25">
      <c r="A91" s="8"/>
      <c r="B91" s="80" t="s">
        <v>48</v>
      </c>
      <c r="C91" s="83">
        <f>G68</f>
        <v>33000</v>
      </c>
      <c r="D91" s="82">
        <f>(C91/C93)</f>
        <v>5.6571378222901947E-3</v>
      </c>
      <c r="E91" s="84"/>
      <c r="F91" s="84"/>
      <c r="G91" s="64"/>
    </row>
    <row r="92" spans="1:7" s="1" customFormat="1" ht="12" customHeight="1" x14ac:dyDescent="0.25">
      <c r="A92" s="8"/>
      <c r="B92" s="80" t="s">
        <v>49</v>
      </c>
      <c r="C92" s="83">
        <f>G71</f>
        <v>277778.02500000002</v>
      </c>
      <c r="D92" s="82">
        <f>(C92/C93)</f>
        <v>4.7619047619047623E-2</v>
      </c>
      <c r="E92" s="84"/>
      <c r="F92" s="84"/>
      <c r="G92" s="64"/>
    </row>
    <row r="93" spans="1:7" s="1" customFormat="1" ht="12.75" customHeight="1" thickBot="1" x14ac:dyDescent="0.3">
      <c r="A93" s="8"/>
      <c r="B93" s="85" t="s">
        <v>63</v>
      </c>
      <c r="C93" s="86">
        <f>SUM(C87:C92)</f>
        <v>5833338.5250000004</v>
      </c>
      <c r="D93" s="87">
        <f>SUM(D87:D92)</f>
        <v>1</v>
      </c>
      <c r="E93" s="84"/>
      <c r="F93" s="84"/>
      <c r="G93" s="64"/>
    </row>
    <row r="94" spans="1:7" s="1" customFormat="1" ht="12" customHeight="1" x14ac:dyDescent="0.25">
      <c r="A94" s="8"/>
      <c r="B94" s="65"/>
      <c r="C94" s="63"/>
      <c r="D94" s="63"/>
      <c r="E94" s="63"/>
      <c r="F94" s="63"/>
      <c r="G94" s="64"/>
    </row>
    <row r="95" spans="1:7" s="1" customFormat="1" ht="12.75" customHeight="1" thickBot="1" x14ac:dyDescent="0.3">
      <c r="A95" s="8"/>
      <c r="B95" s="13"/>
      <c r="C95" s="63"/>
      <c r="D95" s="63"/>
      <c r="E95" s="63"/>
      <c r="F95" s="63"/>
      <c r="G95" s="64"/>
    </row>
    <row r="96" spans="1:7" s="1" customFormat="1" ht="12" customHeight="1" thickBot="1" x14ac:dyDescent="0.3">
      <c r="A96" s="8"/>
      <c r="B96" s="176" t="s">
        <v>83</v>
      </c>
      <c r="C96" s="177"/>
      <c r="D96" s="177"/>
      <c r="E96" s="178"/>
      <c r="F96" s="84"/>
      <c r="G96" s="64"/>
    </row>
    <row r="97" spans="1:7" s="1" customFormat="1" ht="12" customHeight="1" x14ac:dyDescent="0.25">
      <c r="A97" s="8"/>
      <c r="B97" s="88" t="s">
        <v>84</v>
      </c>
      <c r="C97" s="89">
        <v>29000</v>
      </c>
      <c r="D97" s="89">
        <v>30000</v>
      </c>
      <c r="E97" s="89">
        <v>31000</v>
      </c>
      <c r="F97" s="90"/>
      <c r="G97" s="91"/>
    </row>
    <row r="98" spans="1:7" s="1" customFormat="1" ht="12.75" customHeight="1" thickBot="1" x14ac:dyDescent="0.3">
      <c r="A98" s="8"/>
      <c r="B98" s="85" t="s">
        <v>85</v>
      </c>
      <c r="C98" s="86">
        <f>(G72/C97)</f>
        <v>201.14960431034484</v>
      </c>
      <c r="D98" s="86">
        <f>(G72/D97)</f>
        <v>194.44461750000002</v>
      </c>
      <c r="E98" s="92">
        <f>(G72/E97)</f>
        <v>188.17221048387097</v>
      </c>
      <c r="F98" s="90"/>
      <c r="G98" s="91">
        <v>0</v>
      </c>
    </row>
    <row r="99" spans="1:7" s="1" customFormat="1" ht="15.6" customHeight="1" x14ac:dyDescent="0.25">
      <c r="A99" s="8"/>
      <c r="B99" s="62" t="s">
        <v>50</v>
      </c>
      <c r="C99" s="70"/>
      <c r="D99" s="70"/>
      <c r="E99" s="70"/>
      <c r="F99" s="70"/>
      <c r="G99" s="93"/>
    </row>
  </sheetData>
  <mergeCells count="10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2023-04-27T18:36:07Z</dcterms:modified>
</cp:coreProperties>
</file>