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espinac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B82" i="1" s="1"/>
  <c r="E53" i="1"/>
  <c r="F53" i="1" s="1"/>
  <c r="E52" i="1"/>
  <c r="F52" i="1" s="1"/>
  <c r="E50" i="1"/>
  <c r="F50" i="1" s="1"/>
  <c r="E49" i="1"/>
  <c r="C49" i="1"/>
  <c r="F49" i="1" s="1"/>
  <c r="F48" i="1"/>
  <c r="E48" i="1"/>
  <c r="F46" i="1"/>
  <c r="E46" i="1"/>
  <c r="F41" i="1"/>
  <c r="E41" i="1"/>
  <c r="E40" i="1"/>
  <c r="F40" i="1" s="1"/>
  <c r="E39" i="1"/>
  <c r="F39" i="1" s="1"/>
  <c r="E38" i="1"/>
  <c r="F38" i="1" s="1"/>
  <c r="E37" i="1"/>
  <c r="F37" i="1" s="1"/>
  <c r="F42" i="1" s="1"/>
  <c r="B80" i="1" s="1"/>
  <c r="F27" i="1"/>
  <c r="E27" i="1"/>
  <c r="F26" i="1"/>
  <c r="E26" i="1"/>
  <c r="F25" i="1"/>
  <c r="E25" i="1"/>
  <c r="F24" i="1"/>
  <c r="E24" i="1"/>
  <c r="F23" i="1"/>
  <c r="E23" i="1"/>
  <c r="E22" i="1"/>
  <c r="F22" i="1" s="1"/>
  <c r="E21" i="1"/>
  <c r="F21" i="1" s="1"/>
  <c r="F28" i="1" s="1"/>
  <c r="F12" i="1"/>
  <c r="F64" i="1" s="1"/>
  <c r="F61" i="1" l="1"/>
  <c r="B78" i="1"/>
  <c r="F54" i="1"/>
  <c r="B81" i="1" s="1"/>
  <c r="F62" i="1" l="1"/>
  <c r="B83" i="1" s="1"/>
  <c r="F63" i="1" l="1"/>
  <c r="B84" i="1"/>
  <c r="C80" i="1" l="1"/>
  <c r="C82" i="1"/>
  <c r="C81" i="1"/>
  <c r="C78" i="1"/>
  <c r="C84" i="1" s="1"/>
  <c r="D89" i="1"/>
  <c r="C89" i="1"/>
  <c r="B89" i="1"/>
  <c r="F65" i="1"/>
  <c r="C83" i="1"/>
</calcChain>
</file>

<file path=xl/sharedStrings.xml><?xml version="1.0" encoding="utf-8"?>
<sst xmlns="http://schemas.openxmlformats.org/spreadsheetml/2006/main" count="149" uniqueCount="102">
  <si>
    <t>RUBRO O CULTIVO</t>
  </si>
  <si>
    <t>ESPINACA</t>
  </si>
  <si>
    <t>RENDIMIENTO (Cajas/ha)</t>
  </si>
  <si>
    <t>VARIEDAD</t>
  </si>
  <si>
    <t>SIN ESPECIFICAR</t>
  </si>
  <si>
    <t>Fecha Estimada precio venta</t>
  </si>
  <si>
    <t>Octubre-Noviembre</t>
  </si>
  <si>
    <t>NIVEL TECNOLÓGICO</t>
  </si>
  <si>
    <t>Medio</t>
  </si>
  <si>
    <t>PRECIO ESPERADO ($/Caja)</t>
  </si>
  <si>
    <t>REGIÓN</t>
  </si>
  <si>
    <t>COQUIMBO</t>
  </si>
  <si>
    <t>INGRESO ESPERADO, C. IVA($)</t>
  </si>
  <si>
    <t>ÁREA</t>
  </si>
  <si>
    <t>LA SERENA</t>
  </si>
  <si>
    <t>DESTINO DE PRODUCCIÓN</t>
  </si>
  <si>
    <t>Mercado Nacional</t>
  </si>
  <si>
    <t>COMUNA/LOCALIDAD</t>
  </si>
  <si>
    <t>COQUIMBO-LA SERENA</t>
  </si>
  <si>
    <t>FECHA DE COSECHA</t>
  </si>
  <si>
    <t>Noviembre</t>
  </si>
  <si>
    <t>FECHA PRECIO INSUMOS</t>
  </si>
  <si>
    <t>CONTINGENCIA</t>
  </si>
  <si>
    <t>seqúia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</si>
  <si>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</si>
  <si>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</si>
  <si>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</si>
  <si>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</si>
  <si>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</si>
  <si>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</si>
  <si>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</si>
  <si>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</si>
  <si>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Riego</t>
  </si>
  <si>
    <t>JH</t>
  </si>
  <si>
    <t>Sept-Nov</t>
  </si>
  <si>
    <t>Transplante</t>
  </si>
  <si>
    <t>Septiembre</t>
  </si>
  <si>
    <t>Labores de manejo en general</t>
  </si>
  <si>
    <t xml:space="preserve">Acarreo de insumos y cosecha </t>
  </si>
  <si>
    <t>Aplicación agroquimico</t>
  </si>
  <si>
    <t>Sep-Oct</t>
  </si>
  <si>
    <t>APLICACIÓN  FERTILIZANTES</t>
  </si>
  <si>
    <t>Octubre</t>
  </si>
  <si>
    <t>cosecha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</si>
  <si>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</si>
  <si>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</si>
  <si>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</si>
  <si>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</si>
  <si>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</si>
  <si>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</si>
  <si>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</si>
  <si>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melgadura</t>
  </si>
  <si>
    <t>Acarreo de insumos</t>
  </si>
  <si>
    <t>Desinfecciones</t>
  </si>
  <si>
    <t>Subtotal Costo Maquinaria</t>
  </si>
  <si>
    <t>INSUMOS</t>
  </si>
  <si>
    <t>UNIDAD (Kg/l/u</t>
  </si>
  <si>
    <t>CANTIDAD (kg/I/u)</t>
  </si>
  <si>
    <t>SUBTOTAL ($)</t>
  </si>
  <si>
    <t>PLANTINES espinaca</t>
  </si>
  <si>
    <t xml:space="preserve">U </t>
  </si>
  <si>
    <t>FERTILIZANTES</t>
  </si>
  <si>
    <t>Urea</t>
  </si>
  <si>
    <t>U</t>
  </si>
  <si>
    <t>Nitrato de potasio</t>
  </si>
  <si>
    <t>SFT</t>
  </si>
  <si>
    <t>INSECTICIDAS</t>
  </si>
  <si>
    <t>engeo</t>
  </si>
  <si>
    <t>Lt</t>
  </si>
  <si>
    <t>karate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</si>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</sst>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&quot;;&quot; &quot;* &quot;-&quot;#,##0&quot; &quot;;&quot; &quot;* &quot;-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17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1" fillId="0" borderId="1" xfId="2" applyNumberFormat="1" applyFont="1" applyBorder="1"/>
    <xf numFmtId="0" fontId="6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2" fillId="2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3" fillId="0" borderId="1" xfId="0" applyFont="1" applyBorder="1"/>
    <xf numFmtId="0" fontId="0" fillId="0" borderId="1" xfId="0" applyBorder="1"/>
    <xf numFmtId="3" fontId="2" fillId="2" borderId="1" xfId="0" applyNumberFormat="1" applyFont="1" applyFill="1" applyBorder="1"/>
    <xf numFmtId="0" fontId="6" fillId="0" borderId="1" xfId="0" applyFont="1" applyBorder="1" applyAlignment="1">
      <alignment wrapText="1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2" fillId="2" borderId="0" xfId="0" applyNumberFormat="1" applyFont="1" applyFill="1" applyAlignment="1">
      <alignment horizontal="right"/>
    </xf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0" fontId="0" fillId="3" borderId="0" xfId="0" applyFill="1"/>
    <xf numFmtId="0" fontId="0" fillId="5" borderId="0" xfId="0" applyFill="1" applyAlignment="1">
      <alignment vertical="center"/>
    </xf>
    <xf numFmtId="49" fontId="13" fillId="5" borderId="2" xfId="0" applyNumberFormat="1" applyFont="1" applyFill="1" applyBorder="1" applyAlignment="1">
      <alignment vertical="center"/>
    </xf>
    <xf numFmtId="0" fontId="15" fillId="5" borderId="3" xfId="0" applyFont="1" applyFill="1" applyBorder="1"/>
    <xf numFmtId="0" fontId="15" fillId="5" borderId="4" xfId="0" applyFont="1" applyFill="1" applyBorder="1"/>
    <xf numFmtId="49" fontId="15" fillId="5" borderId="5" xfId="0" applyNumberFormat="1" applyFont="1" applyFill="1" applyBorder="1" applyAlignment="1">
      <alignment vertical="center"/>
    </xf>
    <xf numFmtId="0" fontId="15" fillId="5" borderId="0" xfId="0" applyFont="1" applyFill="1"/>
    <xf numFmtId="0" fontId="15" fillId="5" borderId="6" xfId="0" applyFont="1" applyFill="1" applyBorder="1"/>
    <xf numFmtId="49" fontId="15" fillId="5" borderId="7" xfId="0" applyNumberFormat="1" applyFont="1" applyFill="1" applyBorder="1" applyAlignment="1">
      <alignment vertical="center"/>
    </xf>
    <xf numFmtId="0" fontId="15" fillId="5" borderId="8" xfId="0" applyFont="1" applyFill="1" applyBorder="1"/>
    <xf numFmtId="0" fontId="15" fillId="5" borderId="9" xfId="0" applyFont="1" applyFill="1" applyBorder="1"/>
    <xf numFmtId="0" fontId="15" fillId="5" borderId="0" xfId="0" applyFont="1" applyFill="1" applyAlignment="1">
      <alignment vertical="center"/>
    </xf>
    <xf numFmtId="49" fontId="16" fillId="4" borderId="10" xfId="0" applyNumberFormat="1" applyFont="1" applyFill="1" applyBorder="1" applyAlignment="1">
      <alignment vertical="center"/>
    </xf>
    <xf numFmtId="49" fontId="16" fillId="4" borderId="11" xfId="0" applyNumberFormat="1" applyFont="1" applyFill="1" applyBorder="1" applyAlignment="1">
      <alignment vertical="center"/>
    </xf>
    <xf numFmtId="0" fontId="17" fillId="4" borderId="12" xfId="0" applyFont="1" applyFill="1" applyBorder="1"/>
    <xf numFmtId="0" fontId="15" fillId="3" borderId="0" xfId="0" applyFont="1" applyFill="1"/>
    <xf numFmtId="49" fontId="13" fillId="6" borderId="13" xfId="0" applyNumberFormat="1" applyFont="1" applyFill="1" applyBorder="1" applyAlignment="1">
      <alignment vertical="center"/>
    </xf>
    <xf numFmtId="49" fontId="13" fillId="6" borderId="14" xfId="0" applyNumberFormat="1" applyFont="1" applyFill="1" applyBorder="1" applyAlignment="1">
      <alignment vertical="center"/>
    </xf>
    <xf numFmtId="49" fontId="15" fillId="6" borderId="15" xfId="0" applyNumberFormat="1" applyFont="1" applyFill="1" applyBorder="1"/>
    <xf numFmtId="49" fontId="13" fillId="5" borderId="16" xfId="0" applyNumberFormat="1" applyFont="1" applyFill="1" applyBorder="1" applyAlignment="1">
      <alignment vertical="center"/>
    </xf>
    <xf numFmtId="3" fontId="13" fillId="5" borderId="17" xfId="0" applyNumberFormat="1" applyFont="1" applyFill="1" applyBorder="1" applyAlignment="1">
      <alignment vertical="center"/>
    </xf>
    <xf numFmtId="9" fontId="15" fillId="5" borderId="18" xfId="0" applyNumberFormat="1" applyFont="1" applyFill="1" applyBorder="1"/>
    <xf numFmtId="0" fontId="13" fillId="5" borderId="17" xfId="0" applyFont="1" applyFill="1" applyBorder="1" applyAlignment="1">
      <alignment vertical="center"/>
    </xf>
    <xf numFmtId="165" fontId="13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3" fillId="6" borderId="19" xfId="0" applyNumberFormat="1" applyFont="1" applyFill="1" applyBorder="1" applyAlignment="1">
      <alignment vertical="center"/>
    </xf>
    <xf numFmtId="165" fontId="13" fillId="6" borderId="20" xfId="0" applyNumberFormat="1" applyFont="1" applyFill="1" applyBorder="1" applyAlignment="1">
      <alignment vertical="center"/>
    </xf>
    <xf numFmtId="9" fontId="13" fillId="6" borderId="21" xfId="0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/>
    </xf>
    <xf numFmtId="49" fontId="13" fillId="6" borderId="22" xfId="0" applyNumberFormat="1" applyFont="1" applyFill="1" applyBorder="1" applyAlignment="1">
      <alignment vertical="center"/>
    </xf>
    <xf numFmtId="41" fontId="13" fillId="6" borderId="23" xfId="1" applyFont="1" applyFill="1" applyBorder="1" applyAlignment="1">
      <alignment vertical="center"/>
    </xf>
    <xf numFmtId="41" fontId="13" fillId="6" borderId="24" xfId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41" fontId="13" fillId="6" borderId="20" xfId="1" applyFont="1" applyFill="1" applyBorder="1" applyAlignment="1">
      <alignment vertical="center"/>
    </xf>
    <xf numFmtId="41" fontId="13" fillId="6" borderId="21" xfId="1" applyFont="1" applyFill="1" applyBorder="1" applyAlignment="1">
      <alignment vertical="center"/>
    </xf>
    <xf numFmtId="49" fontId="15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13</xdr:col>
      <xdr:colOff>76200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530256-6329-3847-7DF8-4B0FBCFBB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9822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91"/>
  <sheetViews>
    <sheetView tabSelected="1" workbookViewId="0">
      <selection sqref="A1:H1048576"/>
    </sheetView>
  </sheetViews>
  <sheetFormatPr baseColWidth="10" defaultRowHeight="15" x14ac:dyDescent="0.25"/>
  <sheetData>
    <row r="9" spans="1:6" ht="25.5" x14ac:dyDescent="0.25">
      <c r="A9" s="1" t="s">
        <v>0</v>
      </c>
      <c r="B9" s="2" t="s">
        <v>1</v>
      </c>
      <c r="C9" s="2"/>
      <c r="E9" s="1" t="s">
        <v>2</v>
      </c>
      <c r="F9" s="3">
        <v>1400</v>
      </c>
    </row>
    <row r="10" spans="1:6" x14ac:dyDescent="0.25">
      <c r="A10" s="4" t="s">
        <v>3</v>
      </c>
      <c r="B10" s="5" t="s">
        <v>4</v>
      </c>
      <c r="C10" s="5"/>
      <c r="E10" s="6" t="s">
        <v>5</v>
      </c>
      <c r="F10" s="7" t="s">
        <v>6</v>
      </c>
    </row>
    <row r="11" spans="1:6" ht="38.25" x14ac:dyDescent="0.25">
      <c r="A11" s="4" t="s">
        <v>7</v>
      </c>
      <c r="B11" s="5" t="s">
        <v>8</v>
      </c>
      <c r="C11" s="5"/>
      <c r="E11" s="6" t="s">
        <v>9</v>
      </c>
      <c r="F11" s="8">
        <v>5000</v>
      </c>
    </row>
    <row r="12" spans="1:6" x14ac:dyDescent="0.25">
      <c r="A12" s="4" t="s">
        <v>10</v>
      </c>
      <c r="B12" s="5" t="s">
        <v>11</v>
      </c>
      <c r="C12" s="5"/>
      <c r="E12" s="6" t="s">
        <v>12</v>
      </c>
      <c r="F12" s="8">
        <f>SUM(F11*F9)</f>
        <v>7000000</v>
      </c>
    </row>
    <row r="13" spans="1:6" x14ac:dyDescent="0.25">
      <c r="A13" s="4" t="s">
        <v>13</v>
      </c>
      <c r="B13" s="9" t="s">
        <v>14</v>
      </c>
      <c r="C13" s="9"/>
      <c r="E13" s="6" t="s">
        <v>15</v>
      </c>
      <c r="F13" s="10" t="s">
        <v>16</v>
      </c>
    </row>
    <row r="14" spans="1:6" ht="25.5" x14ac:dyDescent="0.25">
      <c r="A14" s="11" t="s">
        <v>17</v>
      </c>
      <c r="B14" s="5" t="s">
        <v>18</v>
      </c>
      <c r="C14" s="5"/>
      <c r="E14" s="6" t="s">
        <v>19</v>
      </c>
      <c r="F14" s="10" t="s">
        <v>20</v>
      </c>
    </row>
    <row r="15" spans="1:6" ht="38.25" x14ac:dyDescent="0.25">
      <c r="A15" s="11" t="s">
        <v>21</v>
      </c>
      <c r="B15" s="12">
        <v>44896</v>
      </c>
      <c r="C15" s="13"/>
      <c r="E15" s="6" t="s">
        <v>22</v>
      </c>
      <c r="F15" s="10" t="s">
        <v>23</v>
      </c>
    </row>
    <row r="16" spans="1:6" x14ac:dyDescent="0.25">
      <c r="A16" s="14"/>
    </row>
    <row r="17" spans="1:6" x14ac:dyDescent="0.25">
      <c r="A17" s="15" t="s">
        <v>24</v>
      </c>
      <c r="B17" s="15"/>
      <c r="C17" s="15"/>
      <c r="D17" s="15"/>
      <c r="E17" s="15"/>
      <c r="F17" s="15"/>
    </row>
    <row r="18" spans="1:6" x14ac:dyDescent="0.25">
      <c r="A18" s="14"/>
      <c r="B18" s="14"/>
      <c r="C18" s="14"/>
      <c r="D18" s="14"/>
      <c r="E18" s="14"/>
      <c r="F18" s="14"/>
    </row>
    <row r="19" spans="1:6" ht="25.5" x14ac:dyDescent="0.25">
      <c r="A19" s="16" t="s">
        <v>25</v>
      </c>
    </row>
    <row r="20" spans="1:6" ht="26.25" x14ac:dyDescent="0.25">
      <c r="A20" s="17" t="s">
        <v>26</v>
      </c>
      <c r="B20" s="17" t="s">
        <v>27</v>
      </c>
      <c r="C20" s="17" t="s">
        <v>28</v>
      </c>
      <c r="D20" s="17" t="s">
        <v>29</v>
      </c>
      <c r="E20" s="18" t="s">
        <v>30</v>
      </c>
      <c r="F20" s="19" t="s">
        <v>31</v>
      </c>
    </row>
    <row r="21" spans="1:6" x14ac:dyDescent="0.25">
      <c r="A21" s="6" t="s">
        <v>32</v>
      </c>
      <c r="B21" s="20" t="s">
        <v>33</v>
      </c>
      <c r="C21" s="20">
        <v>7</v>
      </c>
      <c r="D21" s="20" t="s">
        <v>34</v>
      </c>
      <c r="E21" s="21">
        <f>VLOOKUP(A21,[1]PRECIO!A2:C221,3,0)</f>
        <v>30000</v>
      </c>
      <c r="F21" s="21">
        <f t="shared" ref="F21:F27" si="0">C21*E21</f>
        <v>210000</v>
      </c>
    </row>
    <row r="22" spans="1:6" x14ac:dyDescent="0.25">
      <c r="A22" s="6" t="s">
        <v>35</v>
      </c>
      <c r="B22" s="20" t="s">
        <v>33</v>
      </c>
      <c r="C22" s="20">
        <v>7</v>
      </c>
      <c r="D22" s="20" t="s">
        <v>36</v>
      </c>
      <c r="E22" s="21">
        <f>VLOOKUP(A22,[1]PRECIO!A2:C222,3,0)</f>
        <v>30000</v>
      </c>
      <c r="F22" s="21">
        <f t="shared" si="0"/>
        <v>210000</v>
      </c>
    </row>
    <row r="23" spans="1:6" x14ac:dyDescent="0.25">
      <c r="A23" s="22" t="s">
        <v>37</v>
      </c>
      <c r="B23" s="20" t="s">
        <v>33</v>
      </c>
      <c r="C23" s="20">
        <v>5</v>
      </c>
      <c r="D23" s="20" t="s">
        <v>36</v>
      </c>
      <c r="E23" s="21">
        <f>VLOOKUP(A23,[1]PRECIO!A3:C223,3,0)</f>
        <v>30000</v>
      </c>
      <c r="F23" s="21">
        <f t="shared" si="0"/>
        <v>150000</v>
      </c>
    </row>
    <row r="24" spans="1:6" x14ac:dyDescent="0.25">
      <c r="A24" s="22" t="s">
        <v>38</v>
      </c>
      <c r="B24" s="20" t="s">
        <v>33</v>
      </c>
      <c r="C24" s="20">
        <v>2</v>
      </c>
      <c r="D24" s="20" t="s">
        <v>20</v>
      </c>
      <c r="E24" s="21">
        <f>VLOOKUP(A24,[1]PRECIO!A4:C224,3,0)</f>
        <v>30000</v>
      </c>
      <c r="F24" s="21">
        <f t="shared" si="0"/>
        <v>60000</v>
      </c>
    </row>
    <row r="25" spans="1:6" x14ac:dyDescent="0.25">
      <c r="A25" s="22" t="s">
        <v>39</v>
      </c>
      <c r="B25" s="20" t="s">
        <v>33</v>
      </c>
      <c r="C25" s="20">
        <v>2</v>
      </c>
      <c r="D25" s="20" t="s">
        <v>40</v>
      </c>
      <c r="E25" s="21">
        <f>VLOOKUP(A25,[1]PRECIO!A5:C225,3,0)</f>
        <v>30000</v>
      </c>
      <c r="F25" s="21">
        <f t="shared" si="0"/>
        <v>60000</v>
      </c>
    </row>
    <row r="26" spans="1:6" x14ac:dyDescent="0.25">
      <c r="A26" s="22" t="s">
        <v>41</v>
      </c>
      <c r="B26" s="20" t="s">
        <v>33</v>
      </c>
      <c r="C26" s="20">
        <v>2</v>
      </c>
      <c r="D26" s="20" t="s">
        <v>42</v>
      </c>
      <c r="E26" s="21">
        <f>VLOOKUP(A26,[1]PRECIO!A6:C226,3,0)</f>
        <v>30000</v>
      </c>
      <c r="F26" s="21">
        <f t="shared" si="0"/>
        <v>60000</v>
      </c>
    </row>
    <row r="27" spans="1:6" x14ac:dyDescent="0.25">
      <c r="A27" s="22" t="s">
        <v>43</v>
      </c>
      <c r="B27" s="20" t="s">
        <v>33</v>
      </c>
      <c r="C27" s="23">
        <v>39.666666666666664</v>
      </c>
      <c r="D27" s="20" t="s">
        <v>20</v>
      </c>
      <c r="E27" s="21">
        <f>VLOOKUP(A27,[1]PRECIO!A7:C227,3,0)</f>
        <v>30000</v>
      </c>
      <c r="F27" s="21">
        <f t="shared" si="0"/>
        <v>1190000</v>
      </c>
    </row>
    <row r="28" spans="1:6" x14ac:dyDescent="0.25">
      <c r="A28" s="24" t="s">
        <v>44</v>
      </c>
      <c r="B28" s="25"/>
      <c r="C28" s="25"/>
      <c r="D28" s="25"/>
      <c r="E28" s="26"/>
      <c r="F28" s="27">
        <f>SUM(F21:F27)</f>
        <v>1940000</v>
      </c>
    </row>
    <row r="30" spans="1:6" ht="25.5" x14ac:dyDescent="0.25">
      <c r="A30" s="16" t="s">
        <v>45</v>
      </c>
    </row>
    <row r="31" spans="1:6" ht="26.25" x14ac:dyDescent="0.25">
      <c r="A31" s="17" t="s">
        <v>26</v>
      </c>
      <c r="B31" s="17" t="s">
        <v>27</v>
      </c>
      <c r="C31" s="17" t="s">
        <v>28</v>
      </c>
      <c r="D31" s="17" t="s">
        <v>29</v>
      </c>
      <c r="E31" s="28" t="s">
        <v>30</v>
      </c>
      <c r="F31" s="17" t="s">
        <v>31</v>
      </c>
    </row>
    <row r="32" spans="1:6" x14ac:dyDescent="0.25">
      <c r="A32" s="22"/>
      <c r="B32" s="29"/>
      <c r="C32" s="29"/>
      <c r="D32" s="29"/>
      <c r="E32" s="30"/>
      <c r="F32" s="30"/>
    </row>
    <row r="33" spans="1:6" x14ac:dyDescent="0.25">
      <c r="A33" s="24" t="s">
        <v>46</v>
      </c>
      <c r="B33" s="25"/>
      <c r="C33" s="25"/>
      <c r="D33" s="25"/>
      <c r="E33" s="25"/>
      <c r="F33" s="31"/>
    </row>
    <row r="35" spans="1:6" ht="25.5" x14ac:dyDescent="0.25">
      <c r="A35" s="16" t="s">
        <v>47</v>
      </c>
    </row>
    <row r="36" spans="1:6" ht="26.25" x14ac:dyDescent="0.25">
      <c r="A36" s="17" t="s">
        <v>26</v>
      </c>
      <c r="B36" s="17" t="s">
        <v>27</v>
      </c>
      <c r="C36" s="17" t="s">
        <v>28</v>
      </c>
      <c r="D36" s="17" t="s">
        <v>29</v>
      </c>
      <c r="E36" s="18" t="s">
        <v>30</v>
      </c>
      <c r="F36" s="19" t="s">
        <v>31</v>
      </c>
    </row>
    <row r="37" spans="1:6" x14ac:dyDescent="0.25">
      <c r="A37" s="22" t="s">
        <v>48</v>
      </c>
      <c r="B37" s="32" t="s">
        <v>49</v>
      </c>
      <c r="C37" s="32">
        <v>0.5</v>
      </c>
      <c r="D37" s="33" t="s">
        <v>36</v>
      </c>
      <c r="E37" s="34">
        <f>VLOOKUP(A37,[1]PRECIO!A17:C237,3,0)</f>
        <v>200000</v>
      </c>
      <c r="F37" s="34">
        <f>E37*C37</f>
        <v>100000</v>
      </c>
    </row>
    <row r="38" spans="1:6" x14ac:dyDescent="0.25">
      <c r="A38" s="22" t="s">
        <v>50</v>
      </c>
      <c r="B38" s="32" t="s">
        <v>49</v>
      </c>
      <c r="C38" s="32">
        <v>0.125</v>
      </c>
      <c r="D38" s="33" t="s">
        <v>36</v>
      </c>
      <c r="E38" s="34">
        <f>VLOOKUP(A38,[1]PRECIO!A18:C238,3,0)</f>
        <v>200000</v>
      </c>
      <c r="F38" s="34">
        <f>E38*C38</f>
        <v>25000</v>
      </c>
    </row>
    <row r="39" spans="1:6" x14ac:dyDescent="0.25">
      <c r="A39" s="22" t="s">
        <v>51</v>
      </c>
      <c r="B39" s="32" t="s">
        <v>49</v>
      </c>
      <c r="C39" s="32">
        <v>6.25E-2</v>
      </c>
      <c r="D39" s="33" t="s">
        <v>40</v>
      </c>
      <c r="E39" s="34">
        <f>VLOOKUP(A39,[1]PRECIO!A19:C239,3,0)</f>
        <v>200000</v>
      </c>
      <c r="F39" s="34">
        <f>E39*C39</f>
        <v>12500</v>
      </c>
    </row>
    <row r="40" spans="1:6" x14ac:dyDescent="0.25">
      <c r="A40" s="22" t="s">
        <v>52</v>
      </c>
      <c r="B40" s="32" t="s">
        <v>49</v>
      </c>
      <c r="C40" s="32">
        <v>0.125</v>
      </c>
      <c r="D40" s="33" t="s">
        <v>40</v>
      </c>
      <c r="E40" s="34">
        <f>VLOOKUP(A40,[1]PRECIO!A2:C240,3,0)</f>
        <v>200000</v>
      </c>
      <c r="F40" s="34">
        <f>E40*C40</f>
        <v>25000</v>
      </c>
    </row>
    <row r="41" spans="1:6" x14ac:dyDescent="0.25">
      <c r="A41" s="22" t="s">
        <v>53</v>
      </c>
      <c r="B41" s="32" t="s">
        <v>49</v>
      </c>
      <c r="C41" s="32">
        <v>6.25E-2</v>
      </c>
      <c r="D41" s="33" t="s">
        <v>40</v>
      </c>
      <c r="E41" s="34">
        <f>VLOOKUP(A41,[1]PRECIO!A21:C241,3,0)</f>
        <v>200000</v>
      </c>
      <c r="F41" s="34">
        <f>E41*C41</f>
        <v>12500</v>
      </c>
    </row>
    <row r="42" spans="1:6" x14ac:dyDescent="0.25">
      <c r="A42" s="24" t="s">
        <v>54</v>
      </c>
      <c r="B42" s="25"/>
      <c r="C42" s="25"/>
      <c r="D42" s="25"/>
      <c r="E42" s="26"/>
      <c r="F42" s="27">
        <f>SUM(F37:F41)</f>
        <v>175000</v>
      </c>
    </row>
    <row r="44" spans="1:6" x14ac:dyDescent="0.25">
      <c r="A44" s="16" t="s">
        <v>55</v>
      </c>
    </row>
    <row r="45" spans="1:6" x14ac:dyDescent="0.25">
      <c r="A45" s="17" t="s">
        <v>55</v>
      </c>
      <c r="B45" s="35" t="s">
        <v>56</v>
      </c>
      <c r="C45" s="35" t="s">
        <v>57</v>
      </c>
      <c r="D45" s="17" t="s">
        <v>29</v>
      </c>
      <c r="E45" s="17" t="s">
        <v>30</v>
      </c>
      <c r="F45" s="17" t="s">
        <v>58</v>
      </c>
    </row>
    <row r="46" spans="1:6" x14ac:dyDescent="0.25">
      <c r="A46" s="36" t="s">
        <v>59</v>
      </c>
      <c r="B46" s="29" t="s">
        <v>60</v>
      </c>
      <c r="C46" s="29">
        <v>45000</v>
      </c>
      <c r="D46" s="29" t="s">
        <v>36</v>
      </c>
      <c r="E46" s="21">
        <f>VLOOKUP(A46,[1]PRECIO!A26:C246,3,0)</f>
        <v>30</v>
      </c>
      <c r="F46" s="21">
        <f>C46*E46</f>
        <v>1350000</v>
      </c>
    </row>
    <row r="47" spans="1:6" x14ac:dyDescent="0.25">
      <c r="A47" s="37" t="s">
        <v>61</v>
      </c>
      <c r="B47" s="29"/>
      <c r="C47" s="29"/>
      <c r="D47" s="29"/>
      <c r="E47" s="21"/>
      <c r="F47" s="21"/>
    </row>
    <row r="48" spans="1:6" x14ac:dyDescent="0.25">
      <c r="A48" s="38" t="s">
        <v>62</v>
      </c>
      <c r="B48" s="29" t="s">
        <v>63</v>
      </c>
      <c r="C48" s="29">
        <v>20</v>
      </c>
      <c r="D48" s="29" t="s">
        <v>40</v>
      </c>
      <c r="E48" s="21">
        <f>VLOOKUP(A48,[1]PRECIO!A28:C248,3,0)</f>
        <v>32700</v>
      </c>
      <c r="F48" s="21">
        <f>C48*E48</f>
        <v>654000</v>
      </c>
    </row>
    <row r="49" spans="1:6" x14ac:dyDescent="0.25">
      <c r="A49" s="38" t="s">
        <v>64</v>
      </c>
      <c r="B49" s="29" t="s">
        <v>63</v>
      </c>
      <c r="C49" s="29">
        <f>100/25</f>
        <v>4</v>
      </c>
      <c r="D49" s="29" t="s">
        <v>40</v>
      </c>
      <c r="E49" s="21">
        <f>VLOOKUP(A49,[1]PRECIO!A29:C249,3,0)</f>
        <v>50800</v>
      </c>
      <c r="F49" s="21">
        <f>C49*E49</f>
        <v>203200</v>
      </c>
    </row>
    <row r="50" spans="1:6" x14ac:dyDescent="0.25">
      <c r="A50" s="38" t="s">
        <v>65</v>
      </c>
      <c r="B50" s="29" t="s">
        <v>63</v>
      </c>
      <c r="C50" s="29">
        <v>10</v>
      </c>
      <c r="D50" s="29" t="s">
        <v>40</v>
      </c>
      <c r="E50" s="21">
        <f>VLOOKUP(A50,[1]PRECIO!A30:C250,3,0)</f>
        <v>34400</v>
      </c>
      <c r="F50" s="21">
        <f>C50*E50</f>
        <v>344000</v>
      </c>
    </row>
    <row r="51" spans="1:6" x14ac:dyDescent="0.25">
      <c r="A51" s="37" t="s">
        <v>66</v>
      </c>
      <c r="B51" s="29"/>
      <c r="C51" s="29"/>
      <c r="D51" s="29"/>
      <c r="E51" s="21"/>
      <c r="F51" s="21"/>
    </row>
    <row r="52" spans="1:6" x14ac:dyDescent="0.25">
      <c r="A52" s="38" t="s">
        <v>67</v>
      </c>
      <c r="B52" s="29" t="s">
        <v>68</v>
      </c>
      <c r="C52" s="29">
        <v>0.2</v>
      </c>
      <c r="D52" s="29" t="s">
        <v>42</v>
      </c>
      <c r="E52" s="21">
        <f>VLOOKUP(A52,[1]PRECIO!A32:C252,3,0)</f>
        <v>112890</v>
      </c>
      <c r="F52" s="21">
        <f>C52*E52</f>
        <v>22578</v>
      </c>
    </row>
    <row r="53" spans="1:6" x14ac:dyDescent="0.25">
      <c r="A53" s="38" t="s">
        <v>69</v>
      </c>
      <c r="B53" s="29" t="s">
        <v>68</v>
      </c>
      <c r="C53" s="29">
        <v>0.2</v>
      </c>
      <c r="D53" s="29" t="s">
        <v>42</v>
      </c>
      <c r="E53" s="21">
        <f>VLOOKUP(A53,[1]PRECIO!A33:C253,3,0)</f>
        <v>49220</v>
      </c>
      <c r="F53" s="21">
        <f>C53*E53</f>
        <v>9844</v>
      </c>
    </row>
    <row r="54" spans="1:6" x14ac:dyDescent="0.25">
      <c r="A54" s="24" t="s">
        <v>70</v>
      </c>
      <c r="B54" s="25"/>
      <c r="C54" s="25"/>
      <c r="D54" s="25"/>
      <c r="E54" s="25"/>
      <c r="F54" s="39">
        <f>SUM(F46:F53)</f>
        <v>2583622</v>
      </c>
    </row>
    <row r="56" spans="1:6" x14ac:dyDescent="0.25">
      <c r="A56" s="16" t="s">
        <v>71</v>
      </c>
    </row>
    <row r="57" spans="1:6" x14ac:dyDescent="0.25">
      <c r="A57" s="17" t="s">
        <v>72</v>
      </c>
      <c r="B57" s="17" t="s">
        <v>56</v>
      </c>
      <c r="C57" s="17" t="s">
        <v>57</v>
      </c>
      <c r="D57" s="17" t="s">
        <v>29</v>
      </c>
      <c r="E57" s="35" t="s">
        <v>30</v>
      </c>
      <c r="F57" s="17" t="s">
        <v>58</v>
      </c>
    </row>
    <row r="58" spans="1:6" x14ac:dyDescent="0.25">
      <c r="A58" s="40"/>
      <c r="B58" s="29"/>
      <c r="C58" s="29"/>
      <c r="D58" s="29"/>
      <c r="E58" s="30"/>
      <c r="F58" s="30"/>
    </row>
    <row r="59" spans="1:6" x14ac:dyDescent="0.25">
      <c r="A59" s="24" t="s">
        <v>73</v>
      </c>
      <c r="B59" s="25"/>
      <c r="C59" s="25"/>
      <c r="D59" s="25"/>
      <c r="E59" s="25"/>
      <c r="F59" s="39">
        <f>SUM(F58:F58)</f>
        <v>0</v>
      </c>
    </row>
    <row r="61" spans="1:6" x14ac:dyDescent="0.25">
      <c r="A61" s="41" t="s">
        <v>74</v>
      </c>
      <c r="B61" s="41"/>
      <c r="C61" s="41"/>
      <c r="D61" s="41"/>
      <c r="E61" s="41"/>
      <c r="F61" s="42">
        <f>SUM(F28+F33+F42+F54+F59)</f>
        <v>4698622</v>
      </c>
    </row>
    <row r="62" spans="1:6" x14ac:dyDescent="0.25">
      <c r="A62" s="43" t="s">
        <v>75</v>
      </c>
      <c r="B62" s="44"/>
      <c r="C62" s="44"/>
      <c r="D62" s="44"/>
      <c r="E62" s="44"/>
      <c r="F62" s="45">
        <f>SUM(F61*5/100)</f>
        <v>234931.1</v>
      </c>
    </row>
    <row r="63" spans="1:6" x14ac:dyDescent="0.25">
      <c r="A63" s="46" t="s">
        <v>76</v>
      </c>
      <c r="B63" s="46"/>
      <c r="C63" s="46"/>
      <c r="D63" s="46"/>
      <c r="E63" s="46"/>
      <c r="F63" s="47">
        <f>SUM(F61:F62)</f>
        <v>4933553.0999999996</v>
      </c>
    </row>
    <row r="64" spans="1:6" x14ac:dyDescent="0.25">
      <c r="A64" s="48" t="s">
        <v>77</v>
      </c>
      <c r="B64" s="48"/>
      <c r="C64" s="48"/>
      <c r="D64" s="48"/>
      <c r="E64" s="48"/>
      <c r="F64" s="49">
        <f>SUM(F12*1)</f>
        <v>7000000</v>
      </c>
    </row>
    <row r="65" spans="1:6" x14ac:dyDescent="0.25">
      <c r="A65" s="46" t="s">
        <v>78</v>
      </c>
      <c r="B65" s="41"/>
      <c r="C65" s="41"/>
      <c r="D65" s="41"/>
      <c r="E65" s="41"/>
      <c r="F65" s="42">
        <f>SUM(F64-F63)</f>
        <v>2066446.9000000004</v>
      </c>
    </row>
    <row r="66" spans="1:6" x14ac:dyDescent="0.25">
      <c r="A66" s="50" t="s">
        <v>79</v>
      </c>
      <c r="B66" s="51"/>
      <c r="C66" s="51"/>
      <c r="D66" s="51"/>
      <c r="E66" s="51"/>
      <c r="F66" s="52"/>
    </row>
    <row r="67" spans="1:6" ht="15.75" thickBot="1" x14ac:dyDescent="0.3">
      <c r="A67" s="53"/>
      <c r="B67" s="51"/>
      <c r="C67" s="51"/>
      <c r="D67" s="51"/>
      <c r="E67" s="51"/>
      <c r="F67" s="52"/>
    </row>
    <row r="68" spans="1:6" x14ac:dyDescent="0.25">
      <c r="A68" s="54" t="s">
        <v>80</v>
      </c>
      <c r="B68" s="55"/>
      <c r="C68" s="55"/>
      <c r="D68" s="55"/>
      <c r="E68" s="56"/>
      <c r="F68" s="52"/>
    </row>
    <row r="69" spans="1:6" x14ac:dyDescent="0.25">
      <c r="A69" s="57" t="s">
        <v>81</v>
      </c>
      <c r="B69" s="58"/>
      <c r="C69" s="58"/>
      <c r="D69" s="58"/>
      <c r="E69" s="59"/>
      <c r="F69" s="52"/>
    </row>
    <row r="70" spans="1:6" x14ac:dyDescent="0.25">
      <c r="A70" s="57" t="s">
        <v>82</v>
      </c>
      <c r="B70" s="58"/>
      <c r="C70" s="58"/>
      <c r="D70" s="58"/>
      <c r="E70" s="59"/>
      <c r="F70" s="52"/>
    </row>
    <row r="71" spans="1:6" x14ac:dyDescent="0.25">
      <c r="A71" s="57" t="s">
        <v>83</v>
      </c>
      <c r="B71" s="58"/>
      <c r="C71" s="58"/>
      <c r="D71" s="58"/>
      <c r="E71" s="59"/>
      <c r="F71" s="52"/>
    </row>
    <row r="72" spans="1:6" x14ac:dyDescent="0.25">
      <c r="A72" s="57" t="s">
        <v>84</v>
      </c>
      <c r="B72" s="58"/>
      <c r="C72" s="58"/>
      <c r="D72" s="58"/>
      <c r="E72" s="59"/>
      <c r="F72" s="52"/>
    </row>
    <row r="73" spans="1:6" x14ac:dyDescent="0.25">
      <c r="A73" s="57" t="s">
        <v>85</v>
      </c>
      <c r="B73" s="58"/>
      <c r="C73" s="58"/>
      <c r="D73" s="58"/>
      <c r="E73" s="59"/>
      <c r="F73" s="52"/>
    </row>
    <row r="74" spans="1:6" ht="15.75" thickBot="1" x14ac:dyDescent="0.3">
      <c r="A74" s="60" t="s">
        <v>86</v>
      </c>
      <c r="B74" s="61"/>
      <c r="C74" s="61"/>
      <c r="D74" s="61"/>
      <c r="E74" s="62"/>
      <c r="F74" s="52"/>
    </row>
    <row r="75" spans="1:6" ht="15.75" thickBot="1" x14ac:dyDescent="0.3">
      <c r="A75" s="63"/>
      <c r="B75" s="58"/>
      <c r="C75" s="58"/>
      <c r="D75" s="58"/>
      <c r="E75" s="58"/>
      <c r="F75" s="52"/>
    </row>
    <row r="76" spans="1:6" ht="15.75" thickBot="1" x14ac:dyDescent="0.3">
      <c r="A76" s="64" t="s">
        <v>87</v>
      </c>
      <c r="B76" s="65"/>
      <c r="C76" s="66"/>
      <c r="D76" s="67"/>
      <c r="E76" s="67"/>
      <c r="F76" s="52"/>
    </row>
    <row r="77" spans="1:6" x14ac:dyDescent="0.25">
      <c r="A77" s="68" t="s">
        <v>88</v>
      </c>
      <c r="B77" s="69" t="s">
        <v>89</v>
      </c>
      <c r="C77" s="70" t="s">
        <v>90</v>
      </c>
      <c r="D77" s="67"/>
      <c r="E77" s="67"/>
      <c r="F77" s="52"/>
    </row>
    <row r="78" spans="1:6" x14ac:dyDescent="0.25">
      <c r="A78" s="71" t="s">
        <v>91</v>
      </c>
      <c r="B78" s="72">
        <f>F28</f>
        <v>1940000</v>
      </c>
      <c r="C78" s="73">
        <f>(B78/B84)</f>
        <v>0.39322572609991774</v>
      </c>
      <c r="D78" s="67"/>
      <c r="E78" s="67"/>
      <c r="F78" s="52"/>
    </row>
    <row r="79" spans="1:6" x14ac:dyDescent="0.25">
      <c r="A79" s="71" t="s">
        <v>92</v>
      </c>
      <c r="B79" s="74">
        <v>0</v>
      </c>
      <c r="C79" s="73">
        <v>0</v>
      </c>
      <c r="D79" s="67"/>
      <c r="E79" s="67"/>
      <c r="F79" s="52"/>
    </row>
    <row r="80" spans="1:6" x14ac:dyDescent="0.25">
      <c r="A80" s="71" t="s">
        <v>93</v>
      </c>
      <c r="B80" s="72">
        <f>F42</f>
        <v>175000</v>
      </c>
      <c r="C80" s="73">
        <f>(B80/B84)</f>
        <v>3.547139281829155E-2</v>
      </c>
      <c r="D80" s="67"/>
      <c r="E80" s="67"/>
      <c r="F80" s="52"/>
    </row>
    <row r="81" spans="1:6" x14ac:dyDescent="0.25">
      <c r="A81" s="71" t="s">
        <v>94</v>
      </c>
      <c r="B81" s="72">
        <f>F54</f>
        <v>2583622</v>
      </c>
      <c r="C81" s="73">
        <f>(B81/B84)</f>
        <v>0.52368383346274316</v>
      </c>
      <c r="D81" s="67"/>
      <c r="E81" s="67"/>
      <c r="F81" s="52"/>
    </row>
    <row r="82" spans="1:6" x14ac:dyDescent="0.25">
      <c r="A82" s="71" t="s">
        <v>95</v>
      </c>
      <c r="B82" s="75">
        <f>F59</f>
        <v>0</v>
      </c>
      <c r="C82" s="73">
        <f>(B82/B84)</f>
        <v>0</v>
      </c>
      <c r="D82" s="76"/>
      <c r="E82" s="76"/>
      <c r="F82" s="52"/>
    </row>
    <row r="83" spans="1:6" x14ac:dyDescent="0.25">
      <c r="A83" s="71" t="s">
        <v>96</v>
      </c>
      <c r="B83" s="75">
        <f>F62</f>
        <v>234931.1</v>
      </c>
      <c r="C83" s="73">
        <f>(B83/B84)</f>
        <v>4.7619047619047623E-2</v>
      </c>
      <c r="D83" s="76"/>
      <c r="E83" s="76"/>
      <c r="F83" s="52"/>
    </row>
    <row r="84" spans="1:6" ht="15.75" thickBot="1" x14ac:dyDescent="0.3">
      <c r="A84" s="77" t="s">
        <v>97</v>
      </c>
      <c r="B84" s="78">
        <f>SUM(B78:B83)</f>
        <v>4933553.0999999996</v>
      </c>
      <c r="C84" s="79">
        <f>SUM(C78:C83)</f>
        <v>1</v>
      </c>
      <c r="D84" s="76"/>
      <c r="E84" s="76"/>
      <c r="F84" s="52"/>
    </row>
    <row r="85" spans="1:6" x14ac:dyDescent="0.25">
      <c r="A85" s="53"/>
      <c r="B85" s="51"/>
      <c r="C85" s="51"/>
      <c r="D85" s="51"/>
      <c r="E85" s="51"/>
      <c r="F85" s="52"/>
    </row>
    <row r="86" spans="1:6" ht="15.75" thickBot="1" x14ac:dyDescent="0.3">
      <c r="A86" s="80"/>
      <c r="B86" s="51"/>
      <c r="C86" s="51"/>
      <c r="D86" s="51"/>
      <c r="E86" s="51"/>
      <c r="F86" s="52"/>
    </row>
    <row r="87" spans="1:6" ht="15.75" thickBot="1" x14ac:dyDescent="0.3">
      <c r="A87" s="81"/>
      <c r="B87" s="65" t="s">
        <v>98</v>
      </c>
      <c r="C87" s="82"/>
      <c r="D87" s="83"/>
      <c r="E87" s="76"/>
      <c r="F87" s="52"/>
    </row>
    <row r="88" spans="1:6" x14ac:dyDescent="0.25">
      <c r="A88" s="84" t="s">
        <v>99</v>
      </c>
      <c r="B88" s="85">
        <v>1200</v>
      </c>
      <c r="C88" s="85">
        <v>1400</v>
      </c>
      <c r="D88" s="86">
        <v>1600</v>
      </c>
      <c r="E88" s="87"/>
      <c r="F88" s="52"/>
    </row>
    <row r="89" spans="1:6" ht="15.75" thickBot="1" x14ac:dyDescent="0.3">
      <c r="A89" s="77" t="s">
        <v>100</v>
      </c>
      <c r="B89" s="88">
        <f>(F63/B88)</f>
        <v>4111.2942499999999</v>
      </c>
      <c r="C89" s="88">
        <f>(F63/C88)</f>
        <v>3523.9664999999995</v>
      </c>
      <c r="D89" s="89">
        <f>(F63/D88)</f>
        <v>3083.4706874999997</v>
      </c>
      <c r="E89" s="87"/>
      <c r="F89" s="52"/>
    </row>
    <row r="90" spans="1:6" x14ac:dyDescent="0.25">
      <c r="A90" s="90" t="s">
        <v>101</v>
      </c>
      <c r="B90" s="58"/>
      <c r="C90" s="58"/>
      <c r="D90" s="58"/>
      <c r="E90" s="58"/>
      <c r="F90" s="52"/>
    </row>
    <row r="91" spans="1:6" x14ac:dyDescent="0.25">
      <c r="A91" s="52"/>
      <c r="B91" s="52"/>
      <c r="C91" s="52"/>
      <c r="D91" s="52"/>
      <c r="E91" s="52"/>
      <c r="F91" s="52"/>
    </row>
  </sheetData>
  <mergeCells count="8">
    <mergeCell ref="B15:C15"/>
    <mergeCell ref="A17:F1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8A717-496F-46BA-9492-41E3F90263C2}"/>
</file>

<file path=customXml/itemProps2.xml><?xml version="1.0" encoding="utf-8"?>
<ds:datastoreItem xmlns:ds="http://schemas.openxmlformats.org/officeDocument/2006/customXml" ds:itemID="{485FDB42-3308-4C95-B758-4BBB445BD769}"/>
</file>

<file path=customXml/itemProps3.xml><?xml version="1.0" encoding="utf-8"?>
<ds:datastoreItem xmlns:ds="http://schemas.openxmlformats.org/officeDocument/2006/customXml" ds:itemID="{176F9A79-6169-4D49-97BE-229313053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espinaca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2023-04-13T14:10:30Z</dcterms:created>
  <dcterms:modified xsi:type="dcterms:W3CDTF">2023-04-13T14:10:55Z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