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Espinaca" sheetId="14" r:id="rId1"/>
  </sheets>
  <externalReferences>
    <externalReference r:id="rId2"/>
  </externalReferences>
  <definedNames>
    <definedName name="_xlnm.Print_Area" localSheetId="0">Espinaca!$A$1:$G$91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4" l="1"/>
  <c r="G51" i="14"/>
  <c r="G50" i="14"/>
  <c r="G48" i="14"/>
  <c r="G47" i="14"/>
  <c r="G45" i="14"/>
  <c r="G35" i="14"/>
  <c r="G34" i="14"/>
  <c r="G29" i="14"/>
  <c r="G28" i="14"/>
  <c r="G27" i="14"/>
  <c r="G26" i="14"/>
  <c r="G25" i="14"/>
  <c r="G24" i="14"/>
  <c r="G23" i="14"/>
  <c r="G22" i="14"/>
  <c r="G21" i="14"/>
  <c r="G20" i="14"/>
  <c r="G11" i="14"/>
  <c r="G63" i="14" s="1"/>
  <c r="G58" i="14"/>
  <c r="C81" i="14" s="1"/>
  <c r="G41" i="14"/>
  <c r="C79" i="14" s="1"/>
  <c r="C12" i="14"/>
  <c r="C11" i="14"/>
  <c r="G53" i="14" l="1"/>
  <c r="C80" i="14" s="1"/>
  <c r="G36" i="14"/>
  <c r="C78" i="14" s="1"/>
  <c r="G30" i="14"/>
  <c r="G60" i="14" l="1"/>
  <c r="G61" i="14" s="1"/>
  <c r="G62" i="14" s="1"/>
  <c r="E88" i="14" s="1"/>
  <c r="C77" i="14"/>
  <c r="C82" i="14" l="1"/>
  <c r="C83" i="14" s="1"/>
  <c r="D78" i="14" s="1"/>
  <c r="G64" i="14"/>
  <c r="C88" i="14"/>
  <c r="D88" i="14"/>
  <c r="D77" i="14" l="1"/>
  <c r="D80" i="14"/>
  <c r="D81" i="14"/>
  <c r="D82" i="14"/>
  <c r="D79" i="14"/>
  <c r="D83" i="14" l="1"/>
</calcChain>
</file>

<file path=xl/sharedStrings.xml><?xml version="1.0" encoding="utf-8"?>
<sst xmlns="http://schemas.openxmlformats.org/spreadsheetml/2006/main" count="147" uniqueCount="97">
  <si>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</si>
  <si>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</si>
  <si>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</si>
  <si>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</si>
  <si>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</si>
  <si>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</si>
  <si>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</si>
  <si>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</si>
  <si>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</si>
  <si>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</si>
  <si>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</si>
  <si>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</si>
  <si>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</si>
  <si>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</si>
  <si>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</si>
  <si>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</si>
  <si>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</si>
  <si>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</si>
  <si>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</si>
  <si>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</si>
  <si>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</si>
  <si>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</si>
  <si>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</si>
  <si>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</si>
  <si>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</si>
  <si>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</si>
  <si>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</si>
  <si>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</si>
  <si>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</si>
  <si>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</si>
  <si>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</si>
  <si>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</si>
  <si>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</si>
  <si>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</si>
  <si>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</si>
  <si>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</si>
  <si>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</si>
  <si>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</si>
  <si>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</si>
  <si>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</si>
  <si>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</si>
  <si>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</si>
  <si>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</si>
  <si>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</si>
  <si>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</si>
  <si>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</si>
  <si>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</si>
  <si>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</si>
  <si>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</si>
  <si>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</si>
  <si>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</si>
  <si>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</si>
  <si>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</si>
  <si>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</si>
  <si>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</si>
  <si>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</si>
  <si>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</si>
  <si>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</si>
  <si>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</si>
  <si>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</si>
  <si>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</si>
  <si>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</si>
  <si>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</si>
  <si>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Sep</t>
  </si>
  <si>
    <t>Urea</t>
  </si>
  <si>
    <t>lts</t>
  </si>
  <si>
    <t>unidad</t>
  </si>
  <si>
    <t>Limpia manual</t>
  </si>
  <si>
    <t>Octubre</t>
  </si>
  <si>
    <t>Karate zeon</t>
  </si>
  <si>
    <t>Siembra</t>
  </si>
  <si>
    <t>ESCENARIOS COSTO UNITARIO  ($/U)</t>
  </si>
  <si>
    <t>ESPINACA</t>
  </si>
  <si>
    <t>Piton</t>
  </si>
  <si>
    <t>RENDIMIENTO (cajas/Há.)12kg/caja</t>
  </si>
  <si>
    <t>PRECIO ESPERADO ($/cajas)</t>
  </si>
  <si>
    <t>ferias</t>
  </si>
  <si>
    <t>Octubre-noviem.</t>
  </si>
  <si>
    <t>sequia-heladas</t>
  </si>
  <si>
    <t>Aplicación fertilizante</t>
  </si>
  <si>
    <t>Agos/Sep</t>
  </si>
  <si>
    <t>Acequiadura</t>
  </si>
  <si>
    <t>Raleo</t>
  </si>
  <si>
    <t>Riegos (4)</t>
  </si>
  <si>
    <t>Riegos  (2)</t>
  </si>
  <si>
    <t>Corta</t>
  </si>
  <si>
    <t>Oct/Nov</t>
  </si>
  <si>
    <t xml:space="preserve"> Carga</t>
  </si>
  <si>
    <t>Rastraje (2)</t>
  </si>
  <si>
    <t>Sep/Oct</t>
  </si>
  <si>
    <t>Superfosfato triple</t>
  </si>
  <si>
    <t>Ag/Sep</t>
  </si>
  <si>
    <t>Buldock 125 Sc</t>
  </si>
  <si>
    <t>Metalaxil MZ-58 WP</t>
  </si>
  <si>
    <t>Octu-dic. 23</t>
  </si>
  <si>
    <t>Rendimiento (cajas/hà)</t>
  </si>
  <si>
    <t>Costo unitario ($/caja)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</si>
</sst>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7" fillId="0" borderId="0" applyFont="0" applyFill="0" applyBorder="0" applyAlignment="0" applyProtection="0"/>
    <xf numFmtId="0" fontId="18" fillId="0" borderId="15"/>
    <xf numFmtId="166" fontId="19" fillId="0" borderId="15" applyFont="0" applyFill="0" applyBorder="0" applyAlignment="0" applyProtection="0"/>
  </cellStyleXfs>
  <cellXfs count="129">
    <xf numFmtId="0" fontId="0" fillId="0" borderId="0" xfId="0" applyFont="1" applyAlignment="1"/>
    <xf numFmtId="0" fontId="0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/>
    <xf numFmtId="49" fontId="1" fillId="5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6" xfId="0" applyNumberFormat="1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49" fontId="1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3" fillId="7" borderId="15" xfId="0" applyFont="1" applyFill="1" applyBorder="1" applyAlignment="1"/>
    <xf numFmtId="49" fontId="11" fillId="8" borderId="16" xfId="0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0" fontId="8" fillId="7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5" fillId="2" borderId="15" xfId="0" applyNumberFormat="1" applyFont="1" applyFill="1" applyBorder="1" applyAlignment="1">
      <alignment vertical="center"/>
    </xf>
    <xf numFmtId="0" fontId="13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164" fontId="1" fillId="6" borderId="25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49" fontId="11" fillId="8" borderId="26" xfId="0" applyNumberFormat="1" applyFont="1" applyFill="1" applyBorder="1" applyAlignment="1">
      <alignment vertical="center"/>
    </xf>
    <xf numFmtId="49" fontId="13" fillId="8" borderId="27" xfId="0" applyNumberFormat="1" applyFont="1" applyFill="1" applyBorder="1" applyAlignment="1"/>
    <xf numFmtId="49" fontId="11" fillId="2" borderId="28" xfId="0" applyNumberFormat="1" applyFont="1" applyFill="1" applyBorder="1" applyAlignment="1">
      <alignment vertical="center"/>
    </xf>
    <xf numFmtId="9" fontId="13" fillId="2" borderId="29" xfId="0" applyNumberFormat="1" applyFont="1" applyFill="1" applyBorder="1" applyAlignment="1"/>
    <xf numFmtId="49" fontId="11" fillId="8" borderId="30" xfId="0" applyNumberFormat="1" applyFont="1" applyFill="1" applyBorder="1" applyAlignment="1">
      <alignment vertical="center"/>
    </xf>
    <xf numFmtId="165" fontId="11" fillId="8" borderId="31" xfId="0" applyNumberFormat="1" applyFont="1" applyFill="1" applyBorder="1" applyAlignment="1">
      <alignment vertical="center"/>
    </xf>
    <xf numFmtId="9" fontId="11" fillId="8" borderId="32" xfId="0" applyNumberFormat="1" applyFont="1" applyFill="1" applyBorder="1" applyAlignment="1">
      <alignment vertical="center"/>
    </xf>
    <xf numFmtId="0" fontId="13" fillId="9" borderId="35" xfId="0" applyFont="1" applyFill="1" applyBorder="1" applyAlignment="1"/>
    <xf numFmtId="0" fontId="13" fillId="2" borderId="15" xfId="0" applyFont="1" applyFill="1" applyBorder="1" applyAlignment="1">
      <alignment vertical="center"/>
    </xf>
    <xf numFmtId="49" fontId="13" fillId="2" borderId="15" xfId="0" applyNumberFormat="1" applyFont="1" applyFill="1" applyBorder="1" applyAlignment="1">
      <alignment vertical="center"/>
    </xf>
    <xf numFmtId="49" fontId="11" fillId="2" borderId="36" xfId="0" applyNumberFormat="1" applyFont="1" applyFill="1" applyBorder="1" applyAlignment="1">
      <alignment vertical="center"/>
    </xf>
    <xf numFmtId="0" fontId="13" fillId="2" borderId="37" xfId="0" applyFont="1" applyFill="1" applyBorder="1" applyAlignment="1"/>
    <xf numFmtId="0" fontId="13" fillId="2" borderId="38" xfId="0" applyFont="1" applyFill="1" applyBorder="1" applyAlignment="1"/>
    <xf numFmtId="49" fontId="13" fillId="2" borderId="39" xfId="0" applyNumberFormat="1" applyFont="1" applyFill="1" applyBorder="1" applyAlignment="1">
      <alignment vertical="center"/>
    </xf>
    <xf numFmtId="0" fontId="13" fillId="2" borderId="40" xfId="0" applyFont="1" applyFill="1" applyBorder="1" applyAlignment="1"/>
    <xf numFmtId="49" fontId="13" fillId="2" borderId="41" xfId="0" applyNumberFormat="1" applyFont="1" applyFill="1" applyBorder="1" applyAlignment="1">
      <alignment vertical="center"/>
    </xf>
    <xf numFmtId="0" fontId="13" fillId="2" borderId="42" xfId="0" applyFont="1" applyFill="1" applyBorder="1" applyAlignment="1"/>
    <xf numFmtId="0" fontId="13" fillId="2" borderId="43" xfId="0" applyFont="1" applyFill="1" applyBorder="1" applyAlignment="1"/>
    <xf numFmtId="0" fontId="11" fillId="7" borderId="15" xfId="0" applyFont="1" applyFill="1" applyBorder="1" applyAlignment="1">
      <alignment vertical="center"/>
    </xf>
    <xf numFmtId="0" fontId="8" fillId="9" borderId="14" xfId="0" applyFont="1" applyFill="1" applyBorder="1" applyAlignment="1">
      <alignment vertical="center"/>
    </xf>
    <xf numFmtId="49" fontId="16" fillId="9" borderId="15" xfId="0" applyNumberFormat="1" applyFont="1" applyFill="1" applyBorder="1" applyAlignment="1">
      <alignment vertical="center"/>
    </xf>
    <xf numFmtId="0" fontId="8" fillId="9" borderId="15" xfId="0" applyFont="1" applyFill="1" applyBorder="1" applyAlignment="1">
      <alignment vertical="center"/>
    </xf>
    <xf numFmtId="0" fontId="8" fillId="9" borderId="44" xfId="0" applyFont="1" applyFill="1" applyBorder="1" applyAlignment="1">
      <alignment vertical="center"/>
    </xf>
    <xf numFmtId="49" fontId="11" fillId="8" borderId="45" xfId="0" applyNumberFormat="1" applyFont="1" applyFill="1" applyBorder="1" applyAlignment="1">
      <alignment vertical="center"/>
    </xf>
    <xf numFmtId="165" fontId="11" fillId="8" borderId="32" xfId="0" applyNumberFormat="1" applyFont="1" applyFill="1" applyBorder="1" applyAlignment="1">
      <alignment vertical="center"/>
    </xf>
    <xf numFmtId="49" fontId="1" fillId="3" borderId="49" xfId="0" applyNumberFormat="1" applyFont="1" applyFill="1" applyBorder="1" applyAlignment="1">
      <alignment horizontal="center" vertical="center"/>
    </xf>
    <xf numFmtId="49" fontId="1" fillId="3" borderId="49" xfId="0" applyNumberFormat="1" applyFont="1" applyFill="1" applyBorder="1" applyAlignment="1">
      <alignment horizontal="center" vertical="center" wrapText="1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14" fontId="2" fillId="2" borderId="52" xfId="0" applyNumberFormat="1" applyFont="1" applyFill="1" applyBorder="1" applyAlignment="1"/>
    <xf numFmtId="0" fontId="3" fillId="2" borderId="48" xfId="0" applyNumberFormat="1" applyFont="1" applyFill="1" applyBorder="1" applyAlignment="1">
      <alignment horizontal="right" wrapText="1"/>
    </xf>
    <xf numFmtId="49" fontId="3" fillId="2" borderId="48" xfId="0" applyNumberFormat="1" applyFont="1" applyFill="1" applyBorder="1" applyAlignment="1">
      <alignment vertical="center" wrapText="1"/>
    </xf>
    <xf numFmtId="0" fontId="3" fillId="2" borderId="48" xfId="0" applyNumberFormat="1" applyFont="1" applyFill="1" applyBorder="1" applyAlignment="1">
      <alignment horizontal="right"/>
    </xf>
    <xf numFmtId="17" fontId="3" fillId="2" borderId="48" xfId="0" applyNumberFormat="1" applyFont="1" applyFill="1" applyBorder="1" applyAlignment="1">
      <alignment horizontal="right"/>
    </xf>
    <xf numFmtId="49" fontId="20" fillId="3" borderId="48" xfId="0" applyNumberFormat="1" applyFont="1" applyFill="1" applyBorder="1" applyAlignment="1">
      <alignment vertical="center" wrapText="1"/>
    </xf>
    <xf numFmtId="0" fontId="2" fillId="2" borderId="53" xfId="0" applyFont="1" applyFill="1" applyBorder="1" applyAlignment="1"/>
    <xf numFmtId="0" fontId="4" fillId="2" borderId="53" xfId="0" applyFont="1" applyFill="1" applyBorder="1" applyAlignment="1"/>
    <xf numFmtId="0" fontId="2" fillId="2" borderId="52" xfId="0" applyFont="1" applyFill="1" applyBorder="1" applyAlignment="1"/>
    <xf numFmtId="0" fontId="2" fillId="2" borderId="52" xfId="0" applyFont="1" applyFill="1" applyBorder="1" applyAlignment="1">
      <alignment horizontal="justify" wrapText="1"/>
    </xf>
    <xf numFmtId="3" fontId="21" fillId="10" borderId="48" xfId="0" applyNumberFormat="1" applyFont="1" applyFill="1" applyBorder="1" applyAlignment="1">
      <alignment horizontal="right"/>
    </xf>
    <xf numFmtId="17" fontId="21" fillId="10" borderId="48" xfId="0" applyNumberFormat="1" applyFont="1" applyFill="1" applyBorder="1" applyAlignment="1">
      <alignment horizontal="right"/>
    </xf>
    <xf numFmtId="0" fontId="21" fillId="10" borderId="48" xfId="0" applyFont="1" applyFill="1" applyBorder="1"/>
    <xf numFmtId="0" fontId="21" fillId="10" borderId="48" xfId="0" applyFont="1" applyFill="1" applyBorder="1" applyAlignment="1">
      <alignment horizontal="right" vertical="center" wrapText="1"/>
    </xf>
    <xf numFmtId="0" fontId="21" fillId="0" borderId="48" xfId="0" applyFont="1" applyBorder="1" applyAlignment="1">
      <alignment horizontal="right"/>
    </xf>
    <xf numFmtId="49" fontId="1" fillId="3" borderId="54" xfId="0" applyNumberFormat="1" applyFont="1" applyFill="1" applyBorder="1" applyAlignment="1">
      <alignment horizontal="center" vertical="center" wrapText="1"/>
    </xf>
    <xf numFmtId="49" fontId="6" fillId="3" borderId="55" xfId="0" applyNumberFormat="1" applyFont="1" applyFill="1" applyBorder="1" applyAlignment="1">
      <alignment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vertical="center"/>
    </xf>
    <xf numFmtId="3" fontId="6" fillId="3" borderId="55" xfId="0" applyNumberFormat="1" applyFont="1" applyFill="1" applyBorder="1" applyAlignment="1">
      <alignment vertical="center"/>
    </xf>
    <xf numFmtId="3" fontId="21" fillId="0" borderId="48" xfId="0" applyNumberFormat="1" applyFont="1" applyBorder="1" applyAlignment="1">
      <alignment horizontal="right"/>
    </xf>
    <xf numFmtId="3" fontId="22" fillId="0" borderId="48" xfId="2" applyNumberFormat="1" applyFont="1" applyBorder="1"/>
    <xf numFmtId="3" fontId="22" fillId="0" borderId="48" xfId="2" applyNumberFormat="1" applyFont="1" applyBorder="1" applyAlignment="1">
      <alignment horizontal="center"/>
    </xf>
    <xf numFmtId="3" fontId="22" fillId="0" borderId="48" xfId="0" applyNumberFormat="1" applyFont="1" applyBorder="1" applyAlignment="1">
      <alignment horizontal="center"/>
    </xf>
    <xf numFmtId="3" fontId="22" fillId="0" borderId="48" xfId="0" applyNumberFormat="1" applyFont="1" applyBorder="1"/>
    <xf numFmtId="3" fontId="22" fillId="0" borderId="48" xfId="3" applyNumberFormat="1" applyFont="1" applyBorder="1" applyAlignment="1">
      <alignment horizontal="center"/>
    </xf>
    <xf numFmtId="3" fontId="6" fillId="3" borderId="50" xfId="0" applyNumberFormat="1" applyFont="1" applyFill="1" applyBorder="1" applyAlignment="1">
      <alignment vertical="center"/>
    </xf>
    <xf numFmtId="3" fontId="6" fillId="3" borderId="50" xfId="0" applyNumberFormat="1" applyFont="1" applyFill="1" applyBorder="1" applyAlignment="1">
      <alignment horizontal="center" vertical="center"/>
    </xf>
    <xf numFmtId="3" fontId="22" fillId="0" borderId="48" xfId="1" applyNumberFormat="1" applyFont="1" applyBorder="1" applyAlignment="1">
      <alignment horizontal="center"/>
    </xf>
    <xf numFmtId="3" fontId="22" fillId="0" borderId="48" xfId="1" applyNumberFormat="1" applyFont="1" applyBorder="1" applyAlignment="1"/>
    <xf numFmtId="3" fontId="22" fillId="0" borderId="48" xfId="2" applyNumberFormat="1" applyFont="1" applyBorder="1" applyAlignment="1">
      <alignment horizontal="right"/>
    </xf>
    <xf numFmtId="3" fontId="22" fillId="0" borderId="48" xfId="3" applyNumberFormat="1" applyFont="1" applyFill="1" applyBorder="1" applyAlignment="1">
      <alignment horizontal="center"/>
    </xf>
    <xf numFmtId="3" fontId="22" fillId="0" borderId="48" xfId="2" applyNumberFormat="1" applyFont="1" applyFill="1" applyBorder="1"/>
    <xf numFmtId="3" fontId="22" fillId="10" borderId="48" xfId="0" applyNumberFormat="1" applyFont="1" applyFill="1" applyBorder="1"/>
    <xf numFmtId="3" fontId="23" fillId="0" borderId="48" xfId="2" applyNumberFormat="1" applyFont="1" applyFill="1" applyBorder="1"/>
    <xf numFmtId="3" fontId="22" fillId="11" borderId="48" xfId="2" applyNumberFormat="1" applyFont="1" applyFill="1" applyBorder="1"/>
    <xf numFmtId="3" fontId="6" fillId="3" borderId="13" xfId="0" applyNumberFormat="1" applyFont="1" applyFill="1" applyBorder="1" applyAlignment="1">
      <alignment vertical="center"/>
    </xf>
    <xf numFmtId="3" fontId="11" fillId="8" borderId="46" xfId="0" applyNumberFormat="1" applyFont="1" applyFill="1" applyBorder="1" applyAlignment="1">
      <alignment vertical="center"/>
    </xf>
    <xf numFmtId="3" fontId="11" fillId="8" borderId="47" xfId="0" applyNumberFormat="1" applyFont="1" applyFill="1" applyBorder="1" applyAlignment="1">
      <alignment vertical="center"/>
    </xf>
    <xf numFmtId="0" fontId="21" fillId="0" borderId="48" xfId="0" applyFont="1" applyBorder="1" applyAlignment="1"/>
    <xf numFmtId="49" fontId="5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9" fontId="16" fillId="9" borderId="33" xfId="0" applyNumberFormat="1" applyFont="1" applyFill="1" applyBorder="1" applyAlignment="1">
      <alignment vertical="center"/>
    </xf>
    <xf numFmtId="0" fontId="11" fillId="9" borderId="34" xfId="0" applyFont="1" applyFill="1" applyBorder="1" applyAlignment="1">
      <alignment vertical="center"/>
    </xf>
    <xf numFmtId="49" fontId="20" fillId="3" borderId="48" xfId="0" applyNumberFormat="1" applyFont="1" applyFill="1" applyBorder="1" applyAlignment="1">
      <alignment horizontal="center" vertical="center" wrapText="1"/>
    </xf>
    <xf numFmtId="0" fontId="21" fillId="10" borderId="48" xfId="0" applyFont="1" applyFill="1" applyBorder="1" applyAlignment="1">
      <alignment wrapText="1"/>
    </xf>
    <xf numFmtId="0" fontId="21" fillId="10" borderId="48" xfId="0" applyFont="1" applyFill="1" applyBorder="1" applyAlignment="1">
      <alignment horizontal="left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6</xdr:col>
      <xdr:colOff>885825</xdr:colOff>
      <xdr:row>6</xdr:row>
      <xdr:rowOff>117809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525"/>
          <a:ext cx="5581650" cy="12512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89"/>
  <sheetViews>
    <sheetView tabSelected="1" workbookViewId="0">
      <selection sqref="A1:G91"/>
    </sheetView>
  </sheetViews>
  <sheetFormatPr baseColWidth="10" defaultRowHeight="15" x14ac:dyDescent="0.25"/>
  <cols>
    <col min="1" max="1" width="5.140625" customWidth="1"/>
    <col min="2" max="2" width="17.5703125" customWidth="1"/>
    <col min="3" max="3" width="17.42578125" customWidth="1"/>
    <col min="6" max="6" width="12.5703125" customWidth="1"/>
    <col min="7" max="7" width="13.42578125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80"/>
      <c r="C7" s="80"/>
      <c r="D7" s="1"/>
      <c r="E7" s="80"/>
      <c r="F7" s="80"/>
      <c r="G7" s="80"/>
    </row>
    <row r="8" spans="2:7" ht="25.5" customHeight="1" x14ac:dyDescent="0.25">
      <c r="B8" s="87" t="s">
        <v>0</v>
      </c>
      <c r="C8" s="83" t="s">
        <v>72</v>
      </c>
      <c r="D8" s="88"/>
      <c r="E8" s="126" t="s">
        <v>74</v>
      </c>
      <c r="F8" s="126"/>
      <c r="G8" s="92">
        <v>1200</v>
      </c>
    </row>
    <row r="9" spans="2:7" ht="15" customHeight="1" x14ac:dyDescent="0.25">
      <c r="B9" s="84" t="s">
        <v>1</v>
      </c>
      <c r="C9" s="83" t="s">
        <v>73</v>
      </c>
      <c r="D9" s="89"/>
      <c r="E9" s="127" t="s">
        <v>2</v>
      </c>
      <c r="F9" s="127"/>
      <c r="G9" s="93" t="s">
        <v>94</v>
      </c>
    </row>
    <row r="10" spans="2:7" x14ac:dyDescent="0.25">
      <c r="B10" s="84" t="s">
        <v>3</v>
      </c>
      <c r="C10" s="83" t="s">
        <v>4</v>
      </c>
      <c r="D10" s="89"/>
      <c r="E10" s="128" t="s">
        <v>75</v>
      </c>
      <c r="F10" s="128"/>
      <c r="G10" s="92">
        <v>10640</v>
      </c>
    </row>
    <row r="11" spans="2:7" ht="15" customHeight="1" x14ac:dyDescent="0.25">
      <c r="B11" s="84" t="s">
        <v>5</v>
      </c>
      <c r="C11" s="83" t="str">
        <f>'[1]Acelga crespa'!$C$9</f>
        <v>BIO BIO</v>
      </c>
      <c r="D11" s="89"/>
      <c r="E11" s="94" t="s">
        <v>6</v>
      </c>
      <c r="F11" s="94"/>
      <c r="G11" s="92">
        <f>G8*G10</f>
        <v>12768000</v>
      </c>
    </row>
    <row r="12" spans="2:7" x14ac:dyDescent="0.25">
      <c r="B12" s="84" t="s">
        <v>7</v>
      </c>
      <c r="C12" s="85" t="str">
        <f>'[1]Acelga crespa'!$C$10</f>
        <v>CONCEPCION</v>
      </c>
      <c r="D12" s="89"/>
      <c r="E12" s="127" t="s">
        <v>8</v>
      </c>
      <c r="F12" s="127"/>
      <c r="G12" s="95" t="s">
        <v>76</v>
      </c>
    </row>
    <row r="13" spans="2:7" x14ac:dyDescent="0.25">
      <c r="B13" s="84" t="s">
        <v>9</v>
      </c>
      <c r="C13" s="85" t="s">
        <v>61</v>
      </c>
      <c r="D13" s="89"/>
      <c r="E13" s="127" t="s">
        <v>10</v>
      </c>
      <c r="F13" s="127"/>
      <c r="G13" s="93" t="s">
        <v>77</v>
      </c>
    </row>
    <row r="14" spans="2:7" x14ac:dyDescent="0.25">
      <c r="B14" s="84" t="s">
        <v>11</v>
      </c>
      <c r="C14" s="86">
        <v>44896</v>
      </c>
      <c r="D14" s="89"/>
      <c r="E14" s="121" t="s">
        <v>12</v>
      </c>
      <c r="F14" s="121"/>
      <c r="G14" s="96" t="s">
        <v>78</v>
      </c>
    </row>
    <row r="15" spans="2:7" x14ac:dyDescent="0.25">
      <c r="B15" s="81"/>
      <c r="C15" s="82"/>
      <c r="D15" s="2"/>
      <c r="E15" s="90"/>
      <c r="F15" s="90"/>
      <c r="G15" s="91"/>
    </row>
    <row r="16" spans="2:7" x14ac:dyDescent="0.25">
      <c r="B16" s="122" t="s">
        <v>13</v>
      </c>
      <c r="C16" s="123"/>
      <c r="D16" s="123"/>
      <c r="E16" s="123"/>
      <c r="F16" s="123"/>
      <c r="G16" s="123"/>
    </row>
    <row r="17" spans="2:7" x14ac:dyDescent="0.25">
      <c r="B17" s="3"/>
      <c r="C17" s="4"/>
      <c r="D17" s="4"/>
      <c r="E17" s="4"/>
      <c r="F17" s="5"/>
      <c r="G17" s="5"/>
    </row>
    <row r="18" spans="2:7" x14ac:dyDescent="0.25">
      <c r="B18" s="6" t="s">
        <v>14</v>
      </c>
      <c r="C18" s="7"/>
      <c r="D18" s="8"/>
      <c r="E18" s="8"/>
      <c r="F18" s="8"/>
      <c r="G18" s="8"/>
    </row>
    <row r="19" spans="2:7" ht="24" x14ac:dyDescent="0.25">
      <c r="B19" s="97" t="s">
        <v>15</v>
      </c>
      <c r="C19" s="97" t="s">
        <v>16</v>
      </c>
      <c r="D19" s="97" t="s">
        <v>17</v>
      </c>
      <c r="E19" s="97" t="s">
        <v>18</v>
      </c>
      <c r="F19" s="97" t="s">
        <v>19</v>
      </c>
      <c r="G19" s="97" t="s">
        <v>20</v>
      </c>
    </row>
    <row r="20" spans="2:7" x14ac:dyDescent="0.25">
      <c r="B20" s="103" t="s">
        <v>79</v>
      </c>
      <c r="C20" s="104" t="s">
        <v>21</v>
      </c>
      <c r="D20" s="105">
        <v>1</v>
      </c>
      <c r="E20" s="104" t="s">
        <v>80</v>
      </c>
      <c r="F20" s="102">
        <v>28000</v>
      </c>
      <c r="G20" s="106">
        <f t="shared" ref="G20:G28" si="0">F20*D20</f>
        <v>28000</v>
      </c>
    </row>
    <row r="21" spans="2:7" x14ac:dyDescent="0.25">
      <c r="B21" s="103" t="s">
        <v>81</v>
      </c>
      <c r="C21" s="104" t="s">
        <v>21</v>
      </c>
      <c r="D21" s="107">
        <v>0.5</v>
      </c>
      <c r="E21" s="104" t="s">
        <v>63</v>
      </c>
      <c r="F21" s="102">
        <v>28000</v>
      </c>
      <c r="G21" s="106">
        <f t="shared" si="0"/>
        <v>14000</v>
      </c>
    </row>
    <row r="22" spans="2:7" x14ac:dyDescent="0.25">
      <c r="B22" s="103" t="s">
        <v>70</v>
      </c>
      <c r="C22" s="104" t="s">
        <v>21</v>
      </c>
      <c r="D22" s="107">
        <v>2</v>
      </c>
      <c r="E22" s="104" t="s">
        <v>63</v>
      </c>
      <c r="F22" s="102">
        <v>28000</v>
      </c>
      <c r="G22" s="106">
        <f t="shared" si="0"/>
        <v>56000</v>
      </c>
    </row>
    <row r="23" spans="2:7" x14ac:dyDescent="0.25">
      <c r="B23" s="103" t="s">
        <v>82</v>
      </c>
      <c r="C23" s="104" t="s">
        <v>21</v>
      </c>
      <c r="D23" s="107">
        <v>6</v>
      </c>
      <c r="E23" s="104" t="s">
        <v>63</v>
      </c>
      <c r="F23" s="102">
        <v>28000</v>
      </c>
      <c r="G23" s="106">
        <f t="shared" si="0"/>
        <v>168000</v>
      </c>
    </row>
    <row r="24" spans="2:7" x14ac:dyDescent="0.25">
      <c r="B24" s="103" t="s">
        <v>83</v>
      </c>
      <c r="C24" s="104" t="s">
        <v>21</v>
      </c>
      <c r="D24" s="107">
        <v>4</v>
      </c>
      <c r="E24" s="104" t="s">
        <v>63</v>
      </c>
      <c r="F24" s="102">
        <v>28000</v>
      </c>
      <c r="G24" s="106">
        <f t="shared" si="0"/>
        <v>112000</v>
      </c>
    </row>
    <row r="25" spans="2:7" x14ac:dyDescent="0.25">
      <c r="B25" s="103" t="s">
        <v>67</v>
      </c>
      <c r="C25" s="104" t="s">
        <v>21</v>
      </c>
      <c r="D25" s="107">
        <v>15</v>
      </c>
      <c r="E25" s="104" t="s">
        <v>63</v>
      </c>
      <c r="F25" s="102">
        <v>28000</v>
      </c>
      <c r="G25" s="106">
        <f t="shared" si="0"/>
        <v>420000</v>
      </c>
    </row>
    <row r="26" spans="2:7" x14ac:dyDescent="0.25">
      <c r="B26" s="103" t="s">
        <v>79</v>
      </c>
      <c r="C26" s="104" t="s">
        <v>21</v>
      </c>
      <c r="D26" s="107">
        <v>1</v>
      </c>
      <c r="E26" s="104" t="s">
        <v>63</v>
      </c>
      <c r="F26" s="102">
        <v>28000</v>
      </c>
      <c r="G26" s="106">
        <f t="shared" si="0"/>
        <v>28000</v>
      </c>
    </row>
    <row r="27" spans="2:7" x14ac:dyDescent="0.25">
      <c r="B27" s="103" t="s">
        <v>84</v>
      </c>
      <c r="C27" s="104" t="s">
        <v>21</v>
      </c>
      <c r="D27" s="107">
        <v>2</v>
      </c>
      <c r="E27" s="104" t="s">
        <v>63</v>
      </c>
      <c r="F27" s="102">
        <v>28000</v>
      </c>
      <c r="G27" s="106">
        <f t="shared" si="0"/>
        <v>56000</v>
      </c>
    </row>
    <row r="28" spans="2:7" x14ac:dyDescent="0.25">
      <c r="B28" s="103" t="s">
        <v>85</v>
      </c>
      <c r="C28" s="104" t="s">
        <v>21</v>
      </c>
      <c r="D28" s="107">
        <v>10</v>
      </c>
      <c r="E28" s="104" t="s">
        <v>86</v>
      </c>
      <c r="F28" s="102">
        <v>28000</v>
      </c>
      <c r="G28" s="106">
        <f t="shared" si="0"/>
        <v>280000</v>
      </c>
    </row>
    <row r="29" spans="2:7" x14ac:dyDescent="0.25">
      <c r="B29" s="103" t="s">
        <v>87</v>
      </c>
      <c r="C29" s="104" t="s">
        <v>21</v>
      </c>
      <c r="D29" s="107">
        <v>5</v>
      </c>
      <c r="E29" s="104" t="s">
        <v>86</v>
      </c>
      <c r="F29" s="102">
        <v>28000</v>
      </c>
      <c r="G29" s="106">
        <f>F29*D29</f>
        <v>140000</v>
      </c>
    </row>
    <row r="30" spans="2:7" x14ac:dyDescent="0.25">
      <c r="B30" s="98" t="s">
        <v>22</v>
      </c>
      <c r="C30" s="99"/>
      <c r="D30" s="99"/>
      <c r="E30" s="99"/>
      <c r="F30" s="100"/>
      <c r="G30" s="101">
        <f>SUM(G20:G29)</f>
        <v>1302000</v>
      </c>
    </row>
    <row r="31" spans="2:7" x14ac:dyDescent="0.25">
      <c r="B31" s="3"/>
      <c r="C31" s="5"/>
      <c r="D31" s="5"/>
      <c r="E31" s="5"/>
      <c r="F31" s="9"/>
      <c r="G31" s="9"/>
    </row>
    <row r="32" spans="2:7" x14ac:dyDescent="0.25">
      <c r="B32" s="10" t="s">
        <v>23</v>
      </c>
      <c r="C32" s="11"/>
      <c r="D32" s="12"/>
      <c r="E32" s="12"/>
      <c r="F32" s="13"/>
      <c r="G32" s="13"/>
    </row>
    <row r="33" spans="2:7" ht="24" x14ac:dyDescent="0.25">
      <c r="B33" s="78" t="s">
        <v>15</v>
      </c>
      <c r="C33" s="79" t="s">
        <v>16</v>
      </c>
      <c r="D33" s="79" t="s">
        <v>17</v>
      </c>
      <c r="E33" s="78" t="s">
        <v>18</v>
      </c>
      <c r="F33" s="79" t="s">
        <v>19</v>
      </c>
      <c r="G33" s="78" t="s">
        <v>20</v>
      </c>
    </row>
    <row r="34" spans="2:7" x14ac:dyDescent="0.25">
      <c r="B34" s="103" t="s">
        <v>26</v>
      </c>
      <c r="C34" s="104" t="s">
        <v>62</v>
      </c>
      <c r="D34" s="105">
        <v>1</v>
      </c>
      <c r="E34" s="104" t="s">
        <v>80</v>
      </c>
      <c r="F34" s="102">
        <v>39200</v>
      </c>
      <c r="G34" s="106">
        <f t="shared" ref="G34:G35" si="1">F34*D34</f>
        <v>39200</v>
      </c>
    </row>
    <row r="35" spans="2:7" x14ac:dyDescent="0.25">
      <c r="B35" s="103" t="s">
        <v>88</v>
      </c>
      <c r="C35" s="104" t="s">
        <v>62</v>
      </c>
      <c r="D35" s="105">
        <v>2</v>
      </c>
      <c r="E35" s="104" t="s">
        <v>80</v>
      </c>
      <c r="F35" s="102">
        <v>39200</v>
      </c>
      <c r="G35" s="106">
        <f t="shared" si="1"/>
        <v>78400</v>
      </c>
    </row>
    <row r="36" spans="2:7" x14ac:dyDescent="0.25">
      <c r="B36" s="108" t="s">
        <v>24</v>
      </c>
      <c r="C36" s="109"/>
      <c r="D36" s="109"/>
      <c r="E36" s="109"/>
      <c r="F36" s="108"/>
      <c r="G36" s="108">
        <f>SUM(G34:G35)</f>
        <v>117600</v>
      </c>
    </row>
    <row r="37" spans="2:7" x14ac:dyDescent="0.25">
      <c r="B37" s="14"/>
      <c r="C37" s="15"/>
      <c r="D37" s="15"/>
      <c r="E37" s="15"/>
      <c r="F37" s="16"/>
      <c r="G37" s="16"/>
    </row>
    <row r="38" spans="2:7" x14ac:dyDescent="0.25">
      <c r="B38" s="10" t="s">
        <v>25</v>
      </c>
      <c r="C38" s="11"/>
      <c r="D38" s="12"/>
      <c r="E38" s="12"/>
      <c r="F38" s="13"/>
      <c r="G38" s="13"/>
    </row>
    <row r="39" spans="2:7" ht="24" x14ac:dyDescent="0.25">
      <c r="B39" s="78" t="s">
        <v>15</v>
      </c>
      <c r="C39" s="78" t="s">
        <v>16</v>
      </c>
      <c r="D39" s="78" t="s">
        <v>17</v>
      </c>
      <c r="E39" s="78" t="s">
        <v>18</v>
      </c>
      <c r="F39" s="79" t="s">
        <v>19</v>
      </c>
      <c r="G39" s="78" t="s">
        <v>20</v>
      </c>
    </row>
    <row r="40" spans="2:7" x14ac:dyDescent="0.25">
      <c r="B40" s="106"/>
      <c r="C40" s="105"/>
      <c r="D40" s="110">
        <v>0</v>
      </c>
      <c r="E40" s="105"/>
      <c r="F40" s="111"/>
      <c r="G40" s="112">
        <v>0</v>
      </c>
    </row>
    <row r="41" spans="2:7" x14ac:dyDescent="0.25">
      <c r="B41" s="19" t="s">
        <v>27</v>
      </c>
      <c r="C41" s="20"/>
      <c r="D41" s="20"/>
      <c r="E41" s="20"/>
      <c r="F41" s="21"/>
      <c r="G41" s="22">
        <f>SUM(G40:G40)</f>
        <v>0</v>
      </c>
    </row>
    <row r="42" spans="2:7" x14ac:dyDescent="0.25">
      <c r="B42" s="14"/>
      <c r="C42" s="15"/>
      <c r="D42" s="15"/>
      <c r="E42" s="15"/>
      <c r="F42" s="16"/>
      <c r="G42" s="16"/>
    </row>
    <row r="43" spans="2:7" x14ac:dyDescent="0.25">
      <c r="B43" s="10" t="s">
        <v>28</v>
      </c>
      <c r="C43" s="11"/>
      <c r="D43" s="12"/>
      <c r="E43" s="12"/>
      <c r="F43" s="13"/>
      <c r="G43" s="13"/>
    </row>
    <row r="44" spans="2:7" ht="24" x14ac:dyDescent="0.25">
      <c r="B44" s="79" t="s">
        <v>29</v>
      </c>
      <c r="C44" s="79" t="s">
        <v>30</v>
      </c>
      <c r="D44" s="79" t="s">
        <v>31</v>
      </c>
      <c r="E44" s="79" t="s">
        <v>18</v>
      </c>
      <c r="F44" s="79" t="s">
        <v>19</v>
      </c>
      <c r="G44" s="79" t="s">
        <v>20</v>
      </c>
    </row>
    <row r="45" spans="2:7" x14ac:dyDescent="0.25">
      <c r="B45" s="114" t="s">
        <v>70</v>
      </c>
      <c r="C45" s="113" t="s">
        <v>66</v>
      </c>
      <c r="D45" s="105">
        <v>20</v>
      </c>
      <c r="E45" s="104" t="s">
        <v>63</v>
      </c>
      <c r="F45" s="102">
        <v>72800</v>
      </c>
      <c r="G45" s="115">
        <f t="shared" ref="G45:G52" si="2">F45*D45</f>
        <v>1456000</v>
      </c>
    </row>
    <row r="46" spans="2:7" x14ac:dyDescent="0.25">
      <c r="B46" s="116" t="s">
        <v>32</v>
      </c>
      <c r="C46" s="113"/>
      <c r="D46" s="105"/>
      <c r="E46" s="104"/>
      <c r="F46" s="102"/>
      <c r="G46" s="115"/>
    </row>
    <row r="47" spans="2:7" x14ac:dyDescent="0.25">
      <c r="B47" s="114" t="s">
        <v>64</v>
      </c>
      <c r="C47" s="113" t="s">
        <v>33</v>
      </c>
      <c r="D47" s="105">
        <v>200</v>
      </c>
      <c r="E47" s="104" t="s">
        <v>89</v>
      </c>
      <c r="F47" s="102">
        <v>392</v>
      </c>
      <c r="G47" s="115">
        <f t="shared" si="2"/>
        <v>78400</v>
      </c>
    </row>
    <row r="48" spans="2:7" x14ac:dyDescent="0.25">
      <c r="B48" s="114" t="s">
        <v>90</v>
      </c>
      <c r="C48" s="113" t="s">
        <v>33</v>
      </c>
      <c r="D48" s="105">
        <v>200</v>
      </c>
      <c r="E48" s="104" t="s">
        <v>91</v>
      </c>
      <c r="F48" s="102">
        <v>291</v>
      </c>
      <c r="G48" s="115">
        <f t="shared" si="2"/>
        <v>58200</v>
      </c>
    </row>
    <row r="49" spans="2:7" x14ac:dyDescent="0.25">
      <c r="B49" s="116" t="s">
        <v>35</v>
      </c>
      <c r="C49" s="113"/>
      <c r="D49" s="105"/>
      <c r="E49" s="104"/>
      <c r="F49" s="102"/>
      <c r="G49" s="115"/>
    </row>
    <row r="50" spans="2:7" x14ac:dyDescent="0.25">
      <c r="B50" s="117" t="s">
        <v>69</v>
      </c>
      <c r="C50" s="113" t="s">
        <v>65</v>
      </c>
      <c r="D50" s="105">
        <v>0.8</v>
      </c>
      <c r="E50" s="104" t="s">
        <v>68</v>
      </c>
      <c r="F50" s="102">
        <v>70112</v>
      </c>
      <c r="G50" s="115">
        <f t="shared" si="2"/>
        <v>56089.600000000006</v>
      </c>
    </row>
    <row r="51" spans="2:7" x14ac:dyDescent="0.25">
      <c r="B51" s="117" t="s">
        <v>92</v>
      </c>
      <c r="C51" s="113" t="s">
        <v>65</v>
      </c>
      <c r="D51" s="105">
        <v>0.2</v>
      </c>
      <c r="E51" s="104" t="s">
        <v>68</v>
      </c>
      <c r="F51" s="102">
        <v>30576</v>
      </c>
      <c r="G51" s="115">
        <f t="shared" si="2"/>
        <v>6115.2000000000007</v>
      </c>
    </row>
    <row r="52" spans="2:7" x14ac:dyDescent="0.25">
      <c r="B52" s="117" t="s">
        <v>93</v>
      </c>
      <c r="C52" s="113" t="s">
        <v>33</v>
      </c>
      <c r="D52" s="105">
        <v>2</v>
      </c>
      <c r="E52" s="104" t="s">
        <v>68</v>
      </c>
      <c r="F52" s="102">
        <v>27440</v>
      </c>
      <c r="G52" s="115">
        <f t="shared" si="2"/>
        <v>54880</v>
      </c>
    </row>
    <row r="53" spans="2:7" x14ac:dyDescent="0.25">
      <c r="B53" s="108" t="s">
        <v>34</v>
      </c>
      <c r="C53" s="109"/>
      <c r="D53" s="109"/>
      <c r="E53" s="109"/>
      <c r="F53" s="108"/>
      <c r="G53" s="108">
        <f>SUM(G45:G52)</f>
        <v>1709684.8</v>
      </c>
    </row>
    <row r="54" spans="2:7" x14ac:dyDescent="0.25">
      <c r="B54" s="14"/>
      <c r="C54" s="15"/>
      <c r="D54" s="15"/>
      <c r="E54" s="23"/>
      <c r="F54" s="16"/>
      <c r="G54" s="16"/>
    </row>
    <row r="55" spans="2:7" x14ac:dyDescent="0.25">
      <c r="B55" s="10" t="s">
        <v>35</v>
      </c>
      <c r="C55" s="11"/>
      <c r="D55" s="12"/>
      <c r="E55" s="12"/>
      <c r="F55" s="13"/>
      <c r="G55" s="13"/>
    </row>
    <row r="56" spans="2:7" ht="24" x14ac:dyDescent="0.25">
      <c r="B56" s="17" t="s">
        <v>36</v>
      </c>
      <c r="C56" s="18" t="s">
        <v>30</v>
      </c>
      <c r="D56" s="18" t="s">
        <v>31</v>
      </c>
      <c r="E56" s="17" t="s">
        <v>18</v>
      </c>
      <c r="F56" s="18" t="s">
        <v>19</v>
      </c>
      <c r="G56" s="17" t="s">
        <v>20</v>
      </c>
    </row>
    <row r="57" spans="2:7" x14ac:dyDescent="0.25">
      <c r="B57" s="106"/>
      <c r="C57" s="105"/>
      <c r="D57" s="110">
        <v>0</v>
      </c>
      <c r="E57" s="105"/>
      <c r="F57" s="111"/>
      <c r="G57" s="112">
        <v>0</v>
      </c>
    </row>
    <row r="58" spans="2:7" x14ac:dyDescent="0.25">
      <c r="B58" s="24" t="s">
        <v>37</v>
      </c>
      <c r="C58" s="25"/>
      <c r="D58" s="25"/>
      <c r="E58" s="25"/>
      <c r="F58" s="26"/>
      <c r="G58" s="118">
        <f>SUM(G57:G57)</f>
        <v>0</v>
      </c>
    </row>
    <row r="59" spans="2:7" x14ac:dyDescent="0.25">
      <c r="B59" s="39"/>
      <c r="C59" s="39"/>
      <c r="D59" s="39"/>
      <c r="E59" s="39"/>
      <c r="F59" s="40"/>
      <c r="G59" s="40"/>
    </row>
    <row r="60" spans="2:7" x14ac:dyDescent="0.25">
      <c r="B60" s="41" t="s">
        <v>38</v>
      </c>
      <c r="C60" s="42"/>
      <c r="D60" s="42"/>
      <c r="E60" s="42"/>
      <c r="F60" s="42"/>
      <c r="G60" s="43">
        <f>G30+G36+G41+G53+G58</f>
        <v>3129284.8</v>
      </c>
    </row>
    <row r="61" spans="2:7" x14ac:dyDescent="0.25">
      <c r="B61" s="44" t="s">
        <v>39</v>
      </c>
      <c r="C61" s="28"/>
      <c r="D61" s="28"/>
      <c r="E61" s="28"/>
      <c r="F61" s="28"/>
      <c r="G61" s="45">
        <f>G60*0.05</f>
        <v>156464.24</v>
      </c>
    </row>
    <row r="62" spans="2:7" x14ac:dyDescent="0.25">
      <c r="B62" s="46" t="s">
        <v>40</v>
      </c>
      <c r="C62" s="27"/>
      <c r="D62" s="27"/>
      <c r="E62" s="27"/>
      <c r="F62" s="27"/>
      <c r="G62" s="47">
        <f>G61+G60</f>
        <v>3285749.04</v>
      </c>
    </row>
    <row r="63" spans="2:7" x14ac:dyDescent="0.25">
      <c r="B63" s="44" t="s">
        <v>41</v>
      </c>
      <c r="C63" s="28"/>
      <c r="D63" s="28"/>
      <c r="E63" s="28"/>
      <c r="F63" s="28"/>
      <c r="G63" s="45">
        <f>G11</f>
        <v>12768000</v>
      </c>
    </row>
    <row r="64" spans="2:7" x14ac:dyDescent="0.25">
      <c r="B64" s="48" t="s">
        <v>42</v>
      </c>
      <c r="C64" s="49"/>
      <c r="D64" s="49"/>
      <c r="E64" s="49"/>
      <c r="F64" s="49"/>
      <c r="G64" s="50">
        <f>G63-G62</f>
        <v>9482250.9600000009</v>
      </c>
    </row>
    <row r="65" spans="2:7" x14ac:dyDescent="0.25">
      <c r="B65" s="37" t="s">
        <v>43</v>
      </c>
      <c r="C65" s="38"/>
      <c r="D65" s="38"/>
      <c r="E65" s="38"/>
      <c r="F65" s="38"/>
      <c r="G65" s="34"/>
    </row>
    <row r="66" spans="2:7" ht="15.75" thickBot="1" x14ac:dyDescent="0.3">
      <c r="B66" s="51"/>
      <c r="C66" s="38"/>
      <c r="D66" s="38"/>
      <c r="E66" s="38"/>
      <c r="F66" s="38"/>
      <c r="G66" s="34"/>
    </row>
    <row r="67" spans="2:7" x14ac:dyDescent="0.25">
      <c r="B67" s="63" t="s">
        <v>44</v>
      </c>
      <c r="C67" s="64"/>
      <c r="D67" s="64"/>
      <c r="E67" s="64"/>
      <c r="F67" s="65"/>
      <c r="G67" s="34"/>
    </row>
    <row r="68" spans="2:7" x14ac:dyDescent="0.25">
      <c r="B68" s="66" t="s">
        <v>45</v>
      </c>
      <c r="C68" s="36"/>
      <c r="D68" s="36"/>
      <c r="E68" s="36"/>
      <c r="F68" s="67"/>
      <c r="G68" s="34"/>
    </row>
    <row r="69" spans="2:7" x14ac:dyDescent="0.25">
      <c r="B69" s="66" t="s">
        <v>46</v>
      </c>
      <c r="C69" s="36"/>
      <c r="D69" s="36"/>
      <c r="E69" s="36"/>
      <c r="F69" s="67"/>
      <c r="G69" s="34"/>
    </row>
    <row r="70" spans="2:7" x14ac:dyDescent="0.25">
      <c r="B70" s="66" t="s">
        <v>47</v>
      </c>
      <c r="C70" s="36"/>
      <c r="D70" s="36"/>
      <c r="E70" s="36"/>
      <c r="F70" s="67"/>
      <c r="G70" s="34"/>
    </row>
    <row r="71" spans="2:7" x14ac:dyDescent="0.25">
      <c r="B71" s="66" t="s">
        <v>48</v>
      </c>
      <c r="C71" s="36"/>
      <c r="D71" s="36"/>
      <c r="E71" s="36"/>
      <c r="F71" s="67"/>
      <c r="G71" s="34"/>
    </row>
    <row r="72" spans="2:7" x14ac:dyDescent="0.25">
      <c r="B72" s="66" t="s">
        <v>49</v>
      </c>
      <c r="C72" s="36"/>
      <c r="D72" s="36"/>
      <c r="E72" s="36"/>
      <c r="F72" s="67"/>
      <c r="G72" s="34"/>
    </row>
    <row r="73" spans="2:7" ht="15.75" thickBot="1" x14ac:dyDescent="0.3">
      <c r="B73" s="68" t="s">
        <v>50</v>
      </c>
      <c r="C73" s="69"/>
      <c r="D73" s="69"/>
      <c r="E73" s="69"/>
      <c r="F73" s="70"/>
      <c r="G73" s="34"/>
    </row>
    <row r="74" spans="2:7" x14ac:dyDescent="0.25">
      <c r="B74" s="61"/>
      <c r="C74" s="36"/>
      <c r="D74" s="36"/>
      <c r="E74" s="36"/>
      <c r="F74" s="36"/>
      <c r="G74" s="34"/>
    </row>
    <row r="75" spans="2:7" ht="15.75" thickBot="1" x14ac:dyDescent="0.3">
      <c r="B75" s="124" t="s">
        <v>51</v>
      </c>
      <c r="C75" s="125"/>
      <c r="D75" s="60"/>
      <c r="E75" s="29"/>
      <c r="F75" s="29"/>
      <c r="G75" s="34"/>
    </row>
    <row r="76" spans="2:7" x14ac:dyDescent="0.25">
      <c r="B76" s="53" t="s">
        <v>36</v>
      </c>
      <c r="C76" s="30" t="s">
        <v>52</v>
      </c>
      <c r="D76" s="54" t="s">
        <v>53</v>
      </c>
      <c r="E76" s="29"/>
      <c r="F76" s="29"/>
      <c r="G76" s="34"/>
    </row>
    <row r="77" spans="2:7" x14ac:dyDescent="0.25">
      <c r="B77" s="55" t="s">
        <v>54</v>
      </c>
      <c r="C77" s="31">
        <f>G30</f>
        <v>1302000</v>
      </c>
      <c r="D77" s="56">
        <f>(C77/C83)</f>
        <v>0.39625667820327509</v>
      </c>
      <c r="E77" s="29"/>
      <c r="F77" s="29"/>
      <c r="G77" s="34"/>
    </row>
    <row r="78" spans="2:7" x14ac:dyDescent="0.25">
      <c r="B78" s="55" t="s">
        <v>55</v>
      </c>
      <c r="C78" s="31">
        <f>G36</f>
        <v>117600</v>
      </c>
      <c r="D78" s="56">
        <f>C78/C83</f>
        <v>3.5790925773199041E-2</v>
      </c>
      <c r="E78" s="29"/>
      <c r="F78" s="29"/>
      <c r="G78" s="34"/>
    </row>
    <row r="79" spans="2:7" x14ac:dyDescent="0.25">
      <c r="B79" s="55" t="s">
        <v>56</v>
      </c>
      <c r="C79" s="31">
        <f>G41</f>
        <v>0</v>
      </c>
      <c r="D79" s="56">
        <f>(C79/C83)</f>
        <v>0</v>
      </c>
      <c r="E79" s="29"/>
      <c r="F79" s="29"/>
      <c r="G79" s="34"/>
    </row>
    <row r="80" spans="2:7" x14ac:dyDescent="0.25">
      <c r="B80" s="55" t="s">
        <v>29</v>
      </c>
      <c r="C80" s="31">
        <f>G53</f>
        <v>1709684.8</v>
      </c>
      <c r="D80" s="56">
        <f>(C80/C83)</f>
        <v>0.52033334840447831</v>
      </c>
      <c r="E80" s="29"/>
      <c r="F80" s="29"/>
      <c r="G80" s="34"/>
    </row>
    <row r="81" spans="2:7" x14ac:dyDescent="0.25">
      <c r="B81" s="55" t="s">
        <v>57</v>
      </c>
      <c r="C81" s="31">
        <f>G58</f>
        <v>0</v>
      </c>
      <c r="D81" s="56">
        <f>(C81/C83)</f>
        <v>0</v>
      </c>
      <c r="E81" s="33"/>
      <c r="F81" s="33"/>
      <c r="G81" s="34"/>
    </row>
    <row r="82" spans="2:7" x14ac:dyDescent="0.25">
      <c r="B82" s="55" t="s">
        <v>58</v>
      </c>
      <c r="C82" s="31">
        <f>G61</f>
        <v>156464.24</v>
      </c>
      <c r="D82" s="56">
        <f>(C82/C83)</f>
        <v>4.7619047619047616E-2</v>
      </c>
      <c r="E82" s="33"/>
      <c r="F82" s="33"/>
      <c r="G82" s="34"/>
    </row>
    <row r="83" spans="2:7" ht="15.75" thickBot="1" x14ac:dyDescent="0.3">
      <c r="B83" s="57" t="s">
        <v>59</v>
      </c>
      <c r="C83" s="58">
        <f>SUM(C77:C82)</f>
        <v>3285749.04</v>
      </c>
      <c r="D83" s="59">
        <f>SUM(D77:D82)</f>
        <v>1</v>
      </c>
      <c r="E83" s="33"/>
      <c r="F83" s="33"/>
      <c r="G83" s="34"/>
    </row>
    <row r="84" spans="2:7" x14ac:dyDescent="0.25">
      <c r="B84" s="51"/>
      <c r="C84" s="38"/>
      <c r="D84" s="38"/>
      <c r="E84" s="38"/>
      <c r="F84" s="38"/>
      <c r="G84" s="34"/>
    </row>
    <row r="85" spans="2:7" x14ac:dyDescent="0.25">
      <c r="B85" s="52"/>
      <c r="C85" s="38"/>
      <c r="D85" s="38"/>
      <c r="E85" s="38"/>
      <c r="F85" s="38"/>
      <c r="G85" s="34"/>
    </row>
    <row r="86" spans="2:7" ht="15.75" thickBot="1" x14ac:dyDescent="0.3">
      <c r="B86" s="72"/>
      <c r="C86" s="73" t="s">
        <v>71</v>
      </c>
      <c r="D86" s="74"/>
      <c r="E86" s="75"/>
      <c r="F86" s="32"/>
      <c r="G86" s="34"/>
    </row>
    <row r="87" spans="2:7" x14ac:dyDescent="0.25">
      <c r="B87" s="76" t="s">
        <v>95</v>
      </c>
      <c r="C87" s="119">
        <v>1100</v>
      </c>
      <c r="D87" s="119">
        <v>1200</v>
      </c>
      <c r="E87" s="120">
        <v>1300</v>
      </c>
      <c r="F87" s="71"/>
      <c r="G87" s="35"/>
    </row>
    <row r="88" spans="2:7" ht="15.75" thickBot="1" x14ac:dyDescent="0.3">
      <c r="B88" s="57" t="s">
        <v>96</v>
      </c>
      <c r="C88" s="58">
        <f>(G62/C87)</f>
        <v>2987.044581818182</v>
      </c>
      <c r="D88" s="58">
        <f>(G62/D87)</f>
        <v>2738.1242000000002</v>
      </c>
      <c r="E88" s="77">
        <f>(G62/E87)</f>
        <v>2527.4992615384617</v>
      </c>
      <c r="F88" s="71"/>
      <c r="G88" s="35"/>
    </row>
    <row r="89" spans="2:7" x14ac:dyDescent="0.25">
      <c r="B89" s="62" t="s">
        <v>60</v>
      </c>
      <c r="C89" s="36"/>
      <c r="D89" s="36"/>
      <c r="E89" s="36"/>
      <c r="F89" s="36"/>
      <c r="G89" s="36"/>
    </row>
  </sheetData>
  <mergeCells count="8">
    <mergeCell ref="E14:F14"/>
    <mergeCell ref="B16:G16"/>
    <mergeCell ref="B75:C75"/>
    <mergeCell ref="E8:F8"/>
    <mergeCell ref="E9:F9"/>
    <mergeCell ref="E10:F10"/>
    <mergeCell ref="E12:F12"/>
    <mergeCell ref="E13:F13"/>
  </mergeCells>
  <pageMargins left="0.70866141732283472" right="0.70866141732283472" top="0.74803149606299213" bottom="0.74803149606299213" header="0.31496062992125984" footer="0.31496062992125984"/>
  <pageSetup paperSize="145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Espinaca</vt:lpstr>
      <vt:lpstr>Espinaca!Área_de_impresión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2023-03-10T14:44:59Z</cp:lastPrinted>
  <dcterms:created xsi:type="dcterms:W3CDTF">2020-11-27T12:49:26Z</dcterms:created>
  <dcterms:modified xsi:type="dcterms:W3CDTF">2023-03-10T14:45:00Z</dcterms:modified>
</cp:coreProperties>
</file>