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FRAMBUESAS" sheetId="1" r:id="rId1"/>
  </sheets>
  <calcPr calcId="152511"/>
</workbook>
</file>

<file path=xl/calcChain.xml><?xml version="1.0" encoding="utf-8"?>
<calcChain xmlns="http://schemas.openxmlformats.org/spreadsheetml/2006/main">
  <c r="G57" i="1" l="1"/>
  <c r="G56" i="1"/>
  <c r="G54" i="1"/>
  <c r="G52" i="1"/>
  <c r="G51" i="1"/>
  <c r="G50" i="1"/>
  <c r="G49" i="1"/>
  <c r="G48" i="1"/>
  <c r="G47" i="1"/>
  <c r="G46" i="1"/>
  <c r="G35" i="1"/>
  <c r="G22" i="1"/>
  <c r="G23" i="1"/>
  <c r="G24" i="1"/>
  <c r="G25" i="1"/>
  <c r="G26" i="1"/>
  <c r="G27" i="1"/>
  <c r="G28" i="1"/>
  <c r="D29" i="1"/>
  <c r="G59" i="1" l="1"/>
  <c r="G29" i="1"/>
  <c r="D30" i="1"/>
  <c r="G30" i="1" s="1"/>
  <c r="G40" i="1"/>
  <c r="G21" i="1"/>
  <c r="G31" i="1" l="1"/>
  <c r="G64" i="1"/>
  <c r="G63" i="1"/>
  <c r="G65" i="1" s="1"/>
  <c r="C88" i="1" s="1"/>
  <c r="G36" i="1" l="1"/>
  <c r="C87" i="1"/>
  <c r="G12" i="1"/>
  <c r="G70" i="1" s="1"/>
  <c r="C85" i="1" l="1"/>
  <c r="C84" i="1"/>
  <c r="G41" i="1"/>
  <c r="C86" i="1" l="1"/>
  <c r="G67" i="1"/>
  <c r="G68" i="1" s="1"/>
  <c r="G69" i="1" l="1"/>
  <c r="D95" i="1" s="1"/>
  <c r="C89" i="1"/>
  <c r="E95" i="1" l="1"/>
  <c r="G71" i="1"/>
  <c r="C95" i="1"/>
  <c r="C90" i="1"/>
  <c r="D87" i="1" l="1"/>
  <c r="D88" i="1"/>
  <c r="D86" i="1"/>
  <c r="D84" i="1"/>
  <c r="D89" i="1"/>
  <c r="D90" i="1" l="1"/>
</calcChain>
</file>

<file path=xl/sharedStrings.xml><?xml version="1.0" encoding="utf-8"?>
<sst xmlns="http://schemas.openxmlformats.org/spreadsheetml/2006/main" count="169" uniqueCount="124">
  <si>
    <t>RUBRO O CULTIVO</t>
  </si>
  <si>
    <t>FRAMBUESAS</t>
  </si>
  <si>
    <t>RENDIMIENTO (kg/Ha)</t>
  </si>
  <si>
    <t xml:space="preserve">VARIEDAD </t>
  </si>
  <si>
    <t>MEEKER-HERITAGE</t>
  </si>
  <si>
    <t>FECHA ESTIMADA  PRECIO VENTA</t>
  </si>
  <si>
    <t>Febrero 2024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</si>
  <si>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</si>
  <si>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</si>
  <si>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</si>
  <si>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</si>
  <si>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</si>
  <si>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</si>
  <si>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</si>
  <si>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</si>
  <si>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</si>
  <si>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exportacion</t>
  </si>
  <si>
    <t>COMUNA/LOCALIDAD</t>
  </si>
  <si>
    <t>Bulnes-Quillon</t>
  </si>
  <si>
    <t>FECHA DE PRODUCCI´N</t>
  </si>
  <si>
    <t>Diciembre-Enero 2022</t>
  </si>
  <si>
    <t>FECHA PRECIO INSUMOS</t>
  </si>
  <si>
    <t>CONTINGENCIA</t>
  </si>
  <si>
    <t>sequia, enfermedades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</si>
  <si>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</si>
  <si>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</si>
  <si>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</si>
  <si>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</si>
  <si>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</si>
  <si>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</si>
  <si>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</si>
  <si>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</si>
  <si>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Pica Hilera</t>
  </si>
  <si>
    <t>JH</t>
  </si>
  <si>
    <t>Sept.-Diciembre</t>
  </si>
  <si>
    <t>Control entre hileras</t>
  </si>
  <si>
    <t>Poda Invierno</t>
  </si>
  <si>
    <t>Junio-Julio</t>
  </si>
  <si>
    <t>Poda Verano</t>
  </si>
  <si>
    <t>Enero</t>
  </si>
  <si>
    <t>Sacar restos de Poda</t>
  </si>
  <si>
    <t>Julio</t>
  </si>
  <si>
    <t>Ap. Fertilizantes</t>
  </si>
  <si>
    <t>Sept.-Enero</t>
  </si>
  <si>
    <t>Ap. Agroquimicos</t>
  </si>
  <si>
    <t>Agosto-Febrero</t>
  </si>
  <si>
    <t>Riego</t>
  </si>
  <si>
    <t>Septiembre-marzo</t>
  </si>
  <si>
    <t>Cosecha</t>
  </si>
  <si>
    <t>KG</t>
  </si>
  <si>
    <t>Diciembre-Mayo</t>
  </si>
  <si>
    <t>Almacenaje y carga</t>
  </si>
  <si>
    <t>kg</t>
  </si>
  <si>
    <t>Subtotal Jornadas Hombre</t>
  </si>
  <si>
    <t>JORNADAS ANIMAL</t>
  </si>
  <si>
    <t>Limpias</t>
  </si>
  <si>
    <t>JA</t>
  </si>
  <si>
    <t xml:space="preserve">Noviembre </t>
  </si>
  <si>
    <t>Subtotal Jornadas Animal</t>
  </si>
  <si>
    <t>MAQUINARIA</t>
  </si>
  <si>
    <t>aplicación persticidas</t>
  </si>
  <si>
    <t>JM</t>
  </si>
  <si>
    <t>ANUAL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</si>
  <si>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</si>
  <si>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</si>
  <si>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</si>
  <si>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</si>
  <si>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</si>
  <si>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</si>
  <si>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Cal </t>
  </si>
  <si>
    <t xml:space="preserve">Mayo </t>
  </si>
  <si>
    <t>Sulpomag</t>
  </si>
  <si>
    <t>Agosto</t>
  </si>
  <si>
    <t>Boronato calcita</t>
  </si>
  <si>
    <t>Sulfato de Zinc</t>
  </si>
  <si>
    <t>Super Fosfato Triple</t>
  </si>
  <si>
    <t>Septiembre-Octubre</t>
  </si>
  <si>
    <t>Urea</t>
  </si>
  <si>
    <t>Octubre-Enero</t>
  </si>
  <si>
    <t>Salitre potasico</t>
  </si>
  <si>
    <t>noviembre y enero</t>
  </si>
  <si>
    <t>INSECTICIDA</t>
  </si>
  <si>
    <t>Talstar</t>
  </si>
  <si>
    <t>lts</t>
  </si>
  <si>
    <t>Anual</t>
  </si>
  <si>
    <t>FUNGICIDA</t>
  </si>
  <si>
    <t>Cuprodul</t>
  </si>
  <si>
    <t>kgs</t>
  </si>
  <si>
    <t>mayo-agosto</t>
  </si>
  <si>
    <t>agrocooper sp</t>
  </si>
  <si>
    <t>HERBICIDA</t>
  </si>
  <si>
    <t>Subtotal Insumos</t>
  </si>
  <si>
    <t>OTROS</t>
  </si>
  <si>
    <t>Item</t>
  </si>
  <si>
    <t>Fletes</t>
  </si>
  <si>
    <t>diciembre-Enero</t>
  </si>
  <si>
    <t>bandejas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</si>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</sst>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_ ;\-#,##0\ 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sz val="9"/>
      <name val="Arial"/>
      <family val="2"/>
    </font>
    <font>
      <b/>
      <sz val="9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3" fillId="3" borderId="15" xfId="0" applyNumberFormat="1" applyFont="1" applyFill="1" applyBorder="1" applyAlignment="1">
      <alignment vertical="center"/>
    </xf>
    <xf numFmtId="0" fontId="16" fillId="0" borderId="55" xfId="0" applyFont="1" applyFill="1" applyBorder="1" applyAlignment="1">
      <alignment horizontal="left"/>
    </xf>
    <xf numFmtId="0" fontId="16" fillId="0" borderId="55" xfId="0" applyFont="1" applyFill="1" applyBorder="1" applyAlignment="1">
      <alignment horizontal="center"/>
    </xf>
    <xf numFmtId="0" fontId="17" fillId="0" borderId="55" xfId="0" applyFont="1" applyFill="1" applyBorder="1" applyAlignment="1">
      <alignment horizontal="center"/>
    </xf>
    <xf numFmtId="0" fontId="17" fillId="0" borderId="55" xfId="0" applyFont="1" applyFill="1" applyBorder="1" applyAlignment="1">
      <alignment horizontal="left"/>
    </xf>
    <xf numFmtId="0" fontId="17" fillId="10" borderId="55" xfId="0" applyFont="1" applyFill="1" applyBorder="1" applyAlignment="1">
      <alignment horizontal="left" vertical="center" wrapText="1"/>
    </xf>
    <xf numFmtId="0" fontId="16" fillId="0" borderId="55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left"/>
    </xf>
    <xf numFmtId="0" fontId="19" fillId="10" borderId="55" xfId="0" applyFont="1" applyFill="1" applyBorder="1" applyAlignment="1">
      <alignment horizontal="left" vertical="center" wrapText="1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165" fontId="4" fillId="2" borderId="55" xfId="0" applyNumberFormat="1" applyFont="1" applyFill="1" applyBorder="1"/>
    <xf numFmtId="3" fontId="16" fillId="0" borderId="55" xfId="0" applyNumberFormat="1" applyFont="1" applyFill="1" applyBorder="1" applyAlignment="1">
      <alignment horizontal="right"/>
    </xf>
    <xf numFmtId="168" fontId="16" fillId="0" borderId="55" xfId="0" applyNumberFormat="1" applyFont="1" applyFill="1" applyBorder="1" applyAlignment="1">
      <alignment horizontal="right"/>
    </xf>
    <xf numFmtId="0" fontId="16" fillId="0" borderId="55" xfId="0" applyFont="1" applyFill="1" applyBorder="1" applyAlignment="1">
      <alignment vertical="center"/>
    </xf>
    <xf numFmtId="3" fontId="16" fillId="0" borderId="55" xfId="0" applyNumberFormat="1" applyFont="1" applyFill="1" applyBorder="1" applyAlignment="1">
      <alignment vertical="center"/>
    </xf>
    <xf numFmtId="0" fontId="16" fillId="0" borderId="55" xfId="0" applyFont="1" applyFill="1" applyBorder="1" applyAlignment="1">
      <alignment horizontal="right" vertical="center"/>
    </xf>
    <xf numFmtId="0" fontId="2" fillId="2" borderId="21" xfId="0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0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3" fontId="16" fillId="0" borderId="55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vertical="center"/>
    </xf>
    <xf numFmtId="49" fontId="20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542925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110" zoomScaleNormal="110" workbookViewId="0">
      <selection activeCell="D12" sqref="D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9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56" t="s">
        <v>2</v>
      </c>
      <c r="F9" s="157"/>
      <c r="G9" s="9">
        <v>5000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54" t="s">
        <v>5</v>
      </c>
      <c r="F10" s="155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2"/>
      <c r="E11" s="154" t="s">
        <v>9</v>
      </c>
      <c r="F11" s="155"/>
      <c r="G11" s="14">
        <v>2500</v>
      </c>
    </row>
    <row r="12" spans="1:7" ht="11.25" customHeight="1" x14ac:dyDescent="0.25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12500000</v>
      </c>
    </row>
    <row r="13" spans="1:7" ht="11.25" customHeight="1" x14ac:dyDescent="0.25">
      <c r="A13" s="5"/>
      <c r="B13" s="10" t="s">
        <v>13</v>
      </c>
      <c r="C13" s="13" t="s">
        <v>14</v>
      </c>
      <c r="D13" s="12"/>
      <c r="E13" s="154" t="s">
        <v>15</v>
      </c>
      <c r="F13" s="155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2"/>
      <c r="E14" s="154" t="s">
        <v>19</v>
      </c>
      <c r="F14" s="155"/>
      <c r="G14" s="13" t="s">
        <v>20</v>
      </c>
    </row>
    <row r="15" spans="1:7" ht="25.5" customHeight="1" x14ac:dyDescent="0.25">
      <c r="A15" s="5"/>
      <c r="B15" s="10" t="s">
        <v>21</v>
      </c>
      <c r="C15" s="19">
        <v>44932</v>
      </c>
      <c r="D15" s="12"/>
      <c r="E15" s="158" t="s">
        <v>22</v>
      </c>
      <c r="F15" s="159"/>
      <c r="G15" s="15" t="s">
        <v>23</v>
      </c>
    </row>
    <row r="16" spans="1:7" ht="12" customHeight="1" x14ac:dyDescent="0.25">
      <c r="A16" s="2"/>
      <c r="B16" s="20"/>
      <c r="C16" s="21"/>
      <c r="D16" s="22"/>
      <c r="E16" s="23"/>
      <c r="F16" s="23"/>
      <c r="G16" s="24"/>
    </row>
    <row r="17" spans="1:7" ht="12" customHeight="1" x14ac:dyDescent="0.25">
      <c r="A17" s="25"/>
      <c r="B17" s="160" t="s">
        <v>24</v>
      </c>
      <c r="C17" s="161"/>
      <c r="D17" s="161"/>
      <c r="E17" s="161"/>
      <c r="F17" s="161"/>
      <c r="G17" s="161"/>
    </row>
    <row r="18" spans="1:7" ht="12" customHeight="1" x14ac:dyDescent="0.25">
      <c r="A18" s="2"/>
      <c r="B18" s="26"/>
      <c r="C18" s="27"/>
      <c r="D18" s="27"/>
      <c r="E18" s="27"/>
      <c r="F18" s="28"/>
      <c r="G18" s="28"/>
    </row>
    <row r="19" spans="1:7" ht="12" customHeight="1" x14ac:dyDescent="0.25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 x14ac:dyDescent="0.25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2.75" customHeight="1" x14ac:dyDescent="0.25">
      <c r="A21" s="25"/>
      <c r="B21" s="94" t="s">
        <v>32</v>
      </c>
      <c r="C21" s="95" t="s">
        <v>33</v>
      </c>
      <c r="D21" s="95">
        <v>5</v>
      </c>
      <c r="E21" s="96" t="s">
        <v>34</v>
      </c>
      <c r="F21" s="116">
        <v>20000</v>
      </c>
      <c r="G21" s="117">
        <f t="shared" ref="G21:G30" si="0">F21*D21</f>
        <v>100000</v>
      </c>
    </row>
    <row r="22" spans="1:7" ht="12.75" customHeight="1" x14ac:dyDescent="0.25">
      <c r="A22" s="25"/>
      <c r="B22" s="94" t="s">
        <v>35</v>
      </c>
      <c r="C22" s="95" t="s">
        <v>33</v>
      </c>
      <c r="D22" s="95">
        <v>5</v>
      </c>
      <c r="E22" s="96" t="s">
        <v>34</v>
      </c>
      <c r="F22" s="116">
        <v>20000</v>
      </c>
      <c r="G22" s="117">
        <f t="shared" si="0"/>
        <v>100000</v>
      </c>
    </row>
    <row r="23" spans="1:7" ht="12.75" customHeight="1" x14ac:dyDescent="0.25">
      <c r="A23" s="25"/>
      <c r="B23" s="97" t="s">
        <v>36</v>
      </c>
      <c r="C23" s="95" t="s">
        <v>33</v>
      </c>
      <c r="D23" s="95">
        <v>10</v>
      </c>
      <c r="E23" s="96" t="s">
        <v>37</v>
      </c>
      <c r="F23" s="116">
        <v>20000</v>
      </c>
      <c r="G23" s="117">
        <f t="shared" si="0"/>
        <v>200000</v>
      </c>
    </row>
    <row r="24" spans="1:7" ht="12.75" customHeight="1" x14ac:dyDescent="0.25">
      <c r="A24" s="25"/>
      <c r="B24" s="97" t="s">
        <v>38</v>
      </c>
      <c r="C24" s="95" t="s">
        <v>33</v>
      </c>
      <c r="D24" s="95">
        <v>6</v>
      </c>
      <c r="E24" s="96" t="s">
        <v>39</v>
      </c>
      <c r="F24" s="116">
        <v>20000</v>
      </c>
      <c r="G24" s="117">
        <f t="shared" si="0"/>
        <v>120000</v>
      </c>
    </row>
    <row r="25" spans="1:7" ht="12.75" customHeight="1" x14ac:dyDescent="0.25">
      <c r="A25" s="25"/>
      <c r="B25" s="97" t="s">
        <v>40</v>
      </c>
      <c r="C25" s="95" t="s">
        <v>33</v>
      </c>
      <c r="D25" s="95">
        <v>3</v>
      </c>
      <c r="E25" s="96" t="s">
        <v>41</v>
      </c>
      <c r="F25" s="116">
        <v>20000</v>
      </c>
      <c r="G25" s="117">
        <f t="shared" si="0"/>
        <v>60000</v>
      </c>
    </row>
    <row r="26" spans="1:7" ht="12.75" customHeight="1" x14ac:dyDescent="0.25">
      <c r="A26" s="25"/>
      <c r="B26" s="97" t="s">
        <v>42</v>
      </c>
      <c r="C26" s="95" t="s">
        <v>33</v>
      </c>
      <c r="D26" s="95">
        <v>3</v>
      </c>
      <c r="E26" s="96" t="s">
        <v>43</v>
      </c>
      <c r="F26" s="116">
        <v>20000</v>
      </c>
      <c r="G26" s="117">
        <f t="shared" si="0"/>
        <v>60000</v>
      </c>
    </row>
    <row r="27" spans="1:7" ht="12.75" customHeight="1" x14ac:dyDescent="0.25">
      <c r="A27" s="25"/>
      <c r="B27" s="97" t="s">
        <v>44</v>
      </c>
      <c r="C27" s="95" t="s">
        <v>33</v>
      </c>
      <c r="D27" s="95">
        <v>5</v>
      </c>
      <c r="E27" s="96" t="s">
        <v>45</v>
      </c>
      <c r="F27" s="116">
        <v>20000</v>
      </c>
      <c r="G27" s="117">
        <f t="shared" si="0"/>
        <v>100000</v>
      </c>
    </row>
    <row r="28" spans="1:7" ht="15" customHeight="1" x14ac:dyDescent="0.25">
      <c r="A28" s="25"/>
      <c r="B28" s="94" t="s">
        <v>46</v>
      </c>
      <c r="C28" s="95" t="s">
        <v>33</v>
      </c>
      <c r="D28" s="95">
        <v>10</v>
      </c>
      <c r="E28" s="96" t="s">
        <v>47</v>
      </c>
      <c r="F28" s="116">
        <v>20000</v>
      </c>
      <c r="G28" s="117">
        <f t="shared" si="0"/>
        <v>200000</v>
      </c>
    </row>
    <row r="29" spans="1:7" ht="17.25" customHeight="1" x14ac:dyDescent="0.25">
      <c r="A29" s="25"/>
      <c r="B29" s="94" t="s">
        <v>48</v>
      </c>
      <c r="C29" s="95" t="s">
        <v>49</v>
      </c>
      <c r="D29" s="150">
        <f>G9</f>
        <v>5000</v>
      </c>
      <c r="E29" s="96" t="s">
        <v>50</v>
      </c>
      <c r="F29" s="116">
        <v>600</v>
      </c>
      <c r="G29" s="117">
        <f t="shared" si="0"/>
        <v>3000000</v>
      </c>
    </row>
    <row r="30" spans="1:7" ht="19.5" customHeight="1" x14ac:dyDescent="0.25">
      <c r="A30" s="25"/>
      <c r="B30" s="94" t="s">
        <v>51</v>
      </c>
      <c r="C30" s="95" t="s">
        <v>52</v>
      </c>
      <c r="D30" s="150">
        <f>D29</f>
        <v>5000</v>
      </c>
      <c r="E30" s="96" t="s">
        <v>50</v>
      </c>
      <c r="F30" s="116">
        <v>50</v>
      </c>
      <c r="G30" s="117">
        <f t="shared" si="0"/>
        <v>250000</v>
      </c>
    </row>
    <row r="31" spans="1:7" ht="12.75" customHeight="1" x14ac:dyDescent="0.25">
      <c r="A31" s="25"/>
      <c r="B31" s="33" t="s">
        <v>53</v>
      </c>
      <c r="C31" s="34"/>
      <c r="D31" s="34"/>
      <c r="E31" s="34"/>
      <c r="F31" s="35"/>
      <c r="G31" s="151">
        <f>SUM(G21:G30)</f>
        <v>4190000</v>
      </c>
    </row>
    <row r="32" spans="1:7" ht="12" customHeight="1" x14ac:dyDescent="0.25">
      <c r="A32" s="2"/>
      <c r="B32" s="26"/>
      <c r="C32" s="28"/>
      <c r="D32" s="28"/>
      <c r="E32" s="28"/>
      <c r="F32" s="36"/>
      <c r="G32" s="36"/>
    </row>
    <row r="33" spans="1:11" ht="12" customHeight="1" x14ac:dyDescent="0.25">
      <c r="A33" s="5"/>
      <c r="B33" s="37" t="s">
        <v>54</v>
      </c>
      <c r="C33" s="38"/>
      <c r="D33" s="39"/>
      <c r="E33" s="39"/>
      <c r="F33" s="40"/>
      <c r="G33" s="40"/>
    </row>
    <row r="34" spans="1:11" ht="24" customHeight="1" x14ac:dyDescent="0.25">
      <c r="A34" s="5"/>
      <c r="B34" s="41" t="s">
        <v>26</v>
      </c>
      <c r="C34" s="42" t="s">
        <v>27</v>
      </c>
      <c r="D34" s="42" t="s">
        <v>28</v>
      </c>
      <c r="E34" s="41" t="s">
        <v>29</v>
      </c>
      <c r="F34" s="42" t="s">
        <v>30</v>
      </c>
      <c r="G34" s="41" t="s">
        <v>31</v>
      </c>
    </row>
    <row r="35" spans="1:11" ht="12" customHeight="1" x14ac:dyDescent="0.25">
      <c r="A35" s="5"/>
      <c r="B35" s="43" t="s">
        <v>55</v>
      </c>
      <c r="C35" s="44" t="s">
        <v>56</v>
      </c>
      <c r="D35" s="44">
        <v>1</v>
      </c>
      <c r="E35" s="44" t="s">
        <v>57</v>
      </c>
      <c r="F35" s="116">
        <v>20000</v>
      </c>
      <c r="G35" s="117">
        <f t="shared" ref="G35" si="1">F35*D35</f>
        <v>20000</v>
      </c>
    </row>
    <row r="36" spans="1:11" ht="12" customHeight="1" x14ac:dyDescent="0.25">
      <c r="A36" s="5"/>
      <c r="B36" s="45" t="s">
        <v>58</v>
      </c>
      <c r="C36" s="46"/>
      <c r="D36" s="46"/>
      <c r="E36" s="46"/>
      <c r="F36" s="47"/>
      <c r="G36" s="93">
        <f>SUM(G35)</f>
        <v>20000</v>
      </c>
    </row>
    <row r="37" spans="1:11" ht="12" customHeight="1" x14ac:dyDescent="0.25">
      <c r="A37" s="2"/>
      <c r="B37" s="48"/>
      <c r="C37" s="49"/>
      <c r="D37" s="49"/>
      <c r="E37" s="49"/>
      <c r="F37" s="50"/>
      <c r="G37" s="50"/>
    </row>
    <row r="38" spans="1:11" ht="12" customHeight="1" x14ac:dyDescent="0.25">
      <c r="A38" s="5"/>
      <c r="B38" s="37" t="s">
        <v>59</v>
      </c>
      <c r="C38" s="38"/>
      <c r="D38" s="39"/>
      <c r="E38" s="39"/>
      <c r="F38" s="40"/>
      <c r="G38" s="40"/>
    </row>
    <row r="39" spans="1:11" ht="24" customHeight="1" x14ac:dyDescent="0.25">
      <c r="A39" s="5"/>
      <c r="B39" s="51" t="s">
        <v>26</v>
      </c>
      <c r="C39" s="51" t="s">
        <v>27</v>
      </c>
      <c r="D39" s="51" t="s">
        <v>28</v>
      </c>
      <c r="E39" s="51" t="s">
        <v>29</v>
      </c>
      <c r="F39" s="52" t="s">
        <v>30</v>
      </c>
      <c r="G39" s="51" t="s">
        <v>31</v>
      </c>
    </row>
    <row r="40" spans="1:11" ht="23.25" customHeight="1" x14ac:dyDescent="0.25">
      <c r="A40" s="25"/>
      <c r="B40" s="98" t="s">
        <v>60</v>
      </c>
      <c r="C40" s="99" t="s">
        <v>61</v>
      </c>
      <c r="D40" s="99">
        <v>1</v>
      </c>
      <c r="E40" s="99" t="s">
        <v>62</v>
      </c>
      <c r="F40" s="18">
        <v>200000</v>
      </c>
      <c r="G40" s="18">
        <f>+D40*F40</f>
        <v>200000</v>
      </c>
    </row>
    <row r="41" spans="1:11" ht="12.75" customHeight="1" x14ac:dyDescent="0.25">
      <c r="A41" s="5"/>
      <c r="B41" s="53" t="s">
        <v>63</v>
      </c>
      <c r="C41" s="54"/>
      <c r="D41" s="54"/>
      <c r="E41" s="54"/>
      <c r="F41" s="55"/>
      <c r="G41" s="56">
        <f>SUM(G40:G40)</f>
        <v>200000</v>
      </c>
    </row>
    <row r="42" spans="1:11" ht="12" customHeight="1" x14ac:dyDescent="0.25">
      <c r="A42" s="2"/>
      <c r="B42" s="48"/>
      <c r="C42" s="49"/>
      <c r="D42" s="49"/>
      <c r="E42" s="49"/>
      <c r="F42" s="50"/>
      <c r="G42" s="50"/>
    </row>
    <row r="43" spans="1:11" ht="12" customHeight="1" x14ac:dyDescent="0.25">
      <c r="A43" s="5"/>
      <c r="B43" s="37" t="s">
        <v>64</v>
      </c>
      <c r="C43" s="38"/>
      <c r="D43" s="39"/>
      <c r="E43" s="39"/>
      <c r="F43" s="40"/>
      <c r="G43" s="40"/>
    </row>
    <row r="44" spans="1:11" ht="24" customHeight="1" x14ac:dyDescent="0.25">
      <c r="A44" s="5"/>
      <c r="B44" s="52" t="s">
        <v>65</v>
      </c>
      <c r="C44" s="52" t="s">
        <v>66</v>
      </c>
      <c r="D44" s="52" t="s">
        <v>67</v>
      </c>
      <c r="E44" s="52" t="s">
        <v>29</v>
      </c>
      <c r="F44" s="52" t="s">
        <v>30</v>
      </c>
      <c r="G44" s="52" t="s">
        <v>31</v>
      </c>
      <c r="K44" s="92"/>
    </row>
    <row r="45" spans="1:11" ht="12.75" customHeight="1" x14ac:dyDescent="0.25">
      <c r="A45" s="25"/>
      <c r="B45" s="101" t="s">
        <v>68</v>
      </c>
      <c r="C45" s="118"/>
      <c r="D45" s="118"/>
      <c r="E45" s="118"/>
      <c r="F45" s="118"/>
      <c r="G45" s="119"/>
      <c r="K45" s="92"/>
    </row>
    <row r="46" spans="1:11" ht="12.75" customHeight="1" x14ac:dyDescent="0.25">
      <c r="A46" s="25"/>
      <c r="B46" s="98" t="s">
        <v>69</v>
      </c>
      <c r="C46" s="99" t="s">
        <v>52</v>
      </c>
      <c r="D46" s="99">
        <v>1000</v>
      </c>
      <c r="E46" s="99" t="s">
        <v>70</v>
      </c>
      <c r="F46" s="120">
        <v>140</v>
      </c>
      <c r="G46" s="117">
        <f t="shared" ref="G46:G52" si="2">F46*D46</f>
        <v>140000</v>
      </c>
    </row>
    <row r="47" spans="1:11" ht="12.75" customHeight="1" x14ac:dyDescent="0.25">
      <c r="A47" s="25"/>
      <c r="B47" s="98" t="s">
        <v>71</v>
      </c>
      <c r="C47" s="99" t="s">
        <v>52</v>
      </c>
      <c r="D47" s="99">
        <v>50</v>
      </c>
      <c r="E47" s="99" t="s">
        <v>72</v>
      </c>
      <c r="F47" s="120">
        <v>722</v>
      </c>
      <c r="G47" s="117">
        <f t="shared" si="2"/>
        <v>36100</v>
      </c>
    </row>
    <row r="48" spans="1:11" ht="12.75" customHeight="1" x14ac:dyDescent="0.25">
      <c r="A48" s="25"/>
      <c r="B48" s="98" t="s">
        <v>73</v>
      </c>
      <c r="C48" s="99" t="s">
        <v>52</v>
      </c>
      <c r="D48" s="99">
        <v>10</v>
      </c>
      <c r="E48" s="99" t="s">
        <v>72</v>
      </c>
      <c r="F48" s="120">
        <v>280</v>
      </c>
      <c r="G48" s="117">
        <f t="shared" si="2"/>
        <v>2800</v>
      </c>
    </row>
    <row r="49" spans="1:7" ht="12.75" customHeight="1" x14ac:dyDescent="0.25">
      <c r="A49" s="25"/>
      <c r="B49" s="98" t="s">
        <v>74</v>
      </c>
      <c r="C49" s="99" t="s">
        <v>52</v>
      </c>
      <c r="D49" s="99">
        <v>5</v>
      </c>
      <c r="E49" s="99" t="s">
        <v>72</v>
      </c>
      <c r="F49" s="120">
        <v>1483</v>
      </c>
      <c r="G49" s="117">
        <f t="shared" si="2"/>
        <v>7415</v>
      </c>
    </row>
    <row r="50" spans="1:7" ht="12.75" customHeight="1" x14ac:dyDescent="0.25">
      <c r="A50" s="25"/>
      <c r="B50" s="94" t="s">
        <v>75</v>
      </c>
      <c r="C50" s="96" t="s">
        <v>52</v>
      </c>
      <c r="D50" s="95">
        <v>132</v>
      </c>
      <c r="E50" s="96" t="s">
        <v>76</v>
      </c>
      <c r="F50" s="116">
        <v>1399</v>
      </c>
      <c r="G50" s="117">
        <f t="shared" si="2"/>
        <v>184668</v>
      </c>
    </row>
    <row r="51" spans="1:7" ht="12.75" customHeight="1" x14ac:dyDescent="0.25">
      <c r="A51" s="25"/>
      <c r="B51" s="94" t="s">
        <v>77</v>
      </c>
      <c r="C51" s="95" t="s">
        <v>52</v>
      </c>
      <c r="D51" s="95">
        <v>200</v>
      </c>
      <c r="E51" s="96" t="s">
        <v>78</v>
      </c>
      <c r="F51" s="116">
        <v>1039</v>
      </c>
      <c r="G51" s="117">
        <f t="shared" si="2"/>
        <v>207800</v>
      </c>
    </row>
    <row r="52" spans="1:7" ht="12.75" customHeight="1" x14ac:dyDescent="0.25">
      <c r="A52" s="25"/>
      <c r="B52" s="100" t="s">
        <v>79</v>
      </c>
      <c r="C52" s="95" t="s">
        <v>52</v>
      </c>
      <c r="D52" s="95">
        <v>200</v>
      </c>
      <c r="E52" s="96" t="s">
        <v>80</v>
      </c>
      <c r="F52" s="116">
        <v>1919</v>
      </c>
      <c r="G52" s="117">
        <f t="shared" si="2"/>
        <v>383800</v>
      </c>
    </row>
    <row r="53" spans="1:7" ht="12.75" customHeight="1" x14ac:dyDescent="0.25">
      <c r="A53" s="25"/>
      <c r="B53" s="101" t="s">
        <v>81</v>
      </c>
      <c r="C53" s="95"/>
      <c r="D53" s="95"/>
      <c r="E53" s="96"/>
      <c r="F53" s="116"/>
      <c r="G53" s="116"/>
    </row>
    <row r="54" spans="1:7" ht="12.75" customHeight="1" x14ac:dyDescent="0.25">
      <c r="A54" s="25"/>
      <c r="B54" s="94" t="s">
        <v>82</v>
      </c>
      <c r="C54" s="95" t="s">
        <v>83</v>
      </c>
      <c r="D54" s="95">
        <v>1</v>
      </c>
      <c r="E54" s="96" t="s">
        <v>84</v>
      </c>
      <c r="F54" s="116">
        <v>31610</v>
      </c>
      <c r="G54" s="117">
        <f t="shared" ref="G54" si="3">F54*D54</f>
        <v>31610</v>
      </c>
    </row>
    <row r="55" spans="1:7" ht="12.75" customHeight="1" x14ac:dyDescent="0.25">
      <c r="A55" s="25"/>
      <c r="B55" s="101" t="s">
        <v>85</v>
      </c>
      <c r="C55" s="95"/>
      <c r="D55" s="95"/>
      <c r="E55" s="96"/>
      <c r="F55" s="116"/>
      <c r="G55" s="116"/>
    </row>
    <row r="56" spans="1:7" ht="12.75" customHeight="1" x14ac:dyDescent="0.25">
      <c r="A56" s="25"/>
      <c r="B56" s="94" t="s">
        <v>86</v>
      </c>
      <c r="C56" s="95" t="s">
        <v>87</v>
      </c>
      <c r="D56" s="95">
        <v>2</v>
      </c>
      <c r="E56" s="96" t="s">
        <v>88</v>
      </c>
      <c r="F56" s="116">
        <v>29690</v>
      </c>
      <c r="G56" s="117">
        <f t="shared" ref="G56:G57" si="4">F56*D56</f>
        <v>59380</v>
      </c>
    </row>
    <row r="57" spans="1:7" ht="12.75" customHeight="1" x14ac:dyDescent="0.25">
      <c r="A57" s="25"/>
      <c r="B57" s="94" t="s">
        <v>89</v>
      </c>
      <c r="C57" s="95" t="s">
        <v>52</v>
      </c>
      <c r="D57" s="95">
        <v>1</v>
      </c>
      <c r="E57" s="96" t="s">
        <v>84</v>
      </c>
      <c r="F57" s="116">
        <v>36250</v>
      </c>
      <c r="G57" s="117">
        <f t="shared" si="4"/>
        <v>36250</v>
      </c>
    </row>
    <row r="58" spans="1:7" ht="12.75" customHeight="1" x14ac:dyDescent="0.25">
      <c r="A58" s="25"/>
      <c r="B58" s="101" t="s">
        <v>90</v>
      </c>
      <c r="C58" s="95"/>
      <c r="D58" s="95"/>
      <c r="E58" s="96"/>
      <c r="F58" s="116"/>
      <c r="G58" s="116"/>
    </row>
    <row r="59" spans="1:7" ht="13.5" customHeight="1" x14ac:dyDescent="0.25">
      <c r="A59" s="5"/>
      <c r="B59" s="57" t="s">
        <v>91</v>
      </c>
      <c r="C59" s="58"/>
      <c r="D59" s="58"/>
      <c r="E59" s="58"/>
      <c r="F59" s="59"/>
      <c r="G59" s="60">
        <f>SUM(G45:G58)</f>
        <v>1089823</v>
      </c>
    </row>
    <row r="60" spans="1:7" ht="12" customHeight="1" x14ac:dyDescent="0.25">
      <c r="A60" s="2"/>
      <c r="B60" s="48"/>
      <c r="C60" s="49"/>
      <c r="D60" s="49"/>
      <c r="E60" s="61"/>
      <c r="F60" s="50"/>
      <c r="G60" s="50"/>
    </row>
    <row r="61" spans="1:7" ht="12" customHeight="1" x14ac:dyDescent="0.25">
      <c r="A61" s="5"/>
      <c r="B61" s="37" t="s">
        <v>92</v>
      </c>
      <c r="C61" s="38"/>
      <c r="D61" s="39"/>
      <c r="E61" s="39"/>
      <c r="F61" s="40"/>
      <c r="G61" s="40"/>
    </row>
    <row r="62" spans="1:7" ht="24" customHeight="1" x14ac:dyDescent="0.25">
      <c r="A62" s="5"/>
      <c r="B62" s="51" t="s">
        <v>93</v>
      </c>
      <c r="C62" s="52" t="s">
        <v>66</v>
      </c>
      <c r="D62" s="52" t="s">
        <v>67</v>
      </c>
      <c r="E62" s="51" t="s">
        <v>29</v>
      </c>
      <c r="F62" s="52" t="s">
        <v>30</v>
      </c>
      <c r="G62" s="51" t="s">
        <v>31</v>
      </c>
    </row>
    <row r="63" spans="1:7" ht="12.75" customHeight="1" x14ac:dyDescent="0.25">
      <c r="A63" s="25"/>
      <c r="B63" s="102" t="s">
        <v>94</v>
      </c>
      <c r="C63" s="103" t="s">
        <v>66</v>
      </c>
      <c r="D63" s="104">
        <v>60</v>
      </c>
      <c r="E63" s="105" t="s">
        <v>95</v>
      </c>
      <c r="F63" s="106">
        <v>25000</v>
      </c>
      <c r="G63" s="104">
        <f>(D63*F63)</f>
        <v>1500000</v>
      </c>
    </row>
    <row r="64" spans="1:7" ht="12.75" customHeight="1" x14ac:dyDescent="0.25">
      <c r="A64" s="68"/>
      <c r="B64" s="111" t="s">
        <v>96</v>
      </c>
      <c r="C64" s="112" t="s">
        <v>66</v>
      </c>
      <c r="D64" s="113">
        <v>100</v>
      </c>
      <c r="E64" s="114" t="s">
        <v>95</v>
      </c>
      <c r="F64" s="115">
        <v>35</v>
      </c>
      <c r="G64" s="113">
        <f>+D64*F64</f>
        <v>3500</v>
      </c>
    </row>
    <row r="65" spans="1:7" ht="13.5" customHeight="1" x14ac:dyDescent="0.25">
      <c r="A65" s="5"/>
      <c r="B65" s="107" t="s">
        <v>97</v>
      </c>
      <c r="C65" s="108"/>
      <c r="D65" s="108"/>
      <c r="E65" s="108"/>
      <c r="F65" s="109"/>
      <c r="G65" s="110">
        <f>SUM(G63)</f>
        <v>1500000</v>
      </c>
    </row>
    <row r="66" spans="1:7" ht="12" customHeight="1" x14ac:dyDescent="0.25">
      <c r="A66" s="2"/>
      <c r="B66" s="71"/>
      <c r="C66" s="71"/>
      <c r="D66" s="71"/>
      <c r="E66" s="71"/>
      <c r="F66" s="72"/>
      <c r="G66" s="72"/>
    </row>
    <row r="67" spans="1:7" ht="12" customHeight="1" x14ac:dyDescent="0.25">
      <c r="A67" s="68"/>
      <c r="B67" s="73" t="s">
        <v>98</v>
      </c>
      <c r="C67" s="74"/>
      <c r="D67" s="74"/>
      <c r="E67" s="74"/>
      <c r="F67" s="74"/>
      <c r="G67" s="75">
        <f>G31+G36+G41+G59+G65</f>
        <v>6999823</v>
      </c>
    </row>
    <row r="68" spans="1:7" ht="12" customHeight="1" x14ac:dyDescent="0.25">
      <c r="A68" s="68"/>
      <c r="B68" s="76" t="s">
        <v>99</v>
      </c>
      <c r="C68" s="63"/>
      <c r="D68" s="63"/>
      <c r="E68" s="63"/>
      <c r="F68" s="63"/>
      <c r="G68" s="77">
        <f>G67*0.05</f>
        <v>349991.15</v>
      </c>
    </row>
    <row r="69" spans="1:7" ht="12" customHeight="1" x14ac:dyDescent="0.25">
      <c r="A69" s="68"/>
      <c r="B69" s="78" t="s">
        <v>100</v>
      </c>
      <c r="C69" s="62"/>
      <c r="D69" s="62"/>
      <c r="E69" s="62"/>
      <c r="F69" s="62"/>
      <c r="G69" s="79">
        <f>G68+G67</f>
        <v>7349814.1500000004</v>
      </c>
    </row>
    <row r="70" spans="1:7" ht="12" customHeight="1" x14ac:dyDescent="0.25">
      <c r="A70" s="68"/>
      <c r="B70" s="76" t="s">
        <v>101</v>
      </c>
      <c r="C70" s="63"/>
      <c r="D70" s="63"/>
      <c r="E70" s="63"/>
      <c r="F70" s="63"/>
      <c r="G70" s="77">
        <f>G12</f>
        <v>12500000</v>
      </c>
    </row>
    <row r="71" spans="1:7" ht="12" customHeight="1" x14ac:dyDescent="0.25">
      <c r="A71" s="68"/>
      <c r="B71" s="80" t="s">
        <v>102</v>
      </c>
      <c r="C71" s="81"/>
      <c r="D71" s="81"/>
      <c r="E71" s="81"/>
      <c r="F71" s="81"/>
      <c r="G71" s="82">
        <f>G70-G69</f>
        <v>5150185.8499999996</v>
      </c>
    </row>
    <row r="72" spans="1:7" ht="12" customHeight="1" x14ac:dyDescent="0.25">
      <c r="A72" s="68"/>
      <c r="B72" s="69" t="s">
        <v>103</v>
      </c>
      <c r="C72" s="70"/>
      <c r="D72" s="70"/>
      <c r="E72" s="70"/>
      <c r="F72" s="70"/>
      <c r="G72" s="65"/>
    </row>
    <row r="73" spans="1:7" ht="12.75" customHeight="1" thickBot="1" x14ac:dyDescent="0.3">
      <c r="A73" s="68"/>
      <c r="B73" s="83"/>
      <c r="C73" s="70"/>
      <c r="D73" s="70"/>
      <c r="E73" s="70"/>
      <c r="F73" s="70"/>
      <c r="G73" s="65"/>
    </row>
    <row r="74" spans="1:7" ht="12" customHeight="1" x14ac:dyDescent="0.25">
      <c r="A74" s="68"/>
      <c r="B74" s="84" t="s">
        <v>104</v>
      </c>
      <c r="C74" s="85"/>
      <c r="D74" s="85"/>
      <c r="E74" s="85"/>
      <c r="F74" s="86"/>
      <c r="G74" s="65"/>
    </row>
    <row r="75" spans="1:7" ht="12" customHeight="1" x14ac:dyDescent="0.25">
      <c r="A75" s="68"/>
      <c r="B75" s="87" t="s">
        <v>105</v>
      </c>
      <c r="C75" s="67"/>
      <c r="D75" s="67"/>
      <c r="E75" s="67"/>
      <c r="F75" s="88"/>
      <c r="G75" s="65"/>
    </row>
    <row r="76" spans="1:7" ht="12" customHeight="1" x14ac:dyDescent="0.25">
      <c r="A76" s="68"/>
      <c r="B76" s="87" t="s">
        <v>106</v>
      </c>
      <c r="C76" s="67"/>
      <c r="D76" s="67"/>
      <c r="E76" s="67"/>
      <c r="F76" s="88"/>
      <c r="G76" s="65"/>
    </row>
    <row r="77" spans="1:7" ht="12" customHeight="1" x14ac:dyDescent="0.25">
      <c r="A77" s="68"/>
      <c r="B77" s="87" t="s">
        <v>107</v>
      </c>
      <c r="C77" s="67"/>
      <c r="D77" s="67"/>
      <c r="E77" s="67"/>
      <c r="F77" s="88"/>
      <c r="G77" s="65"/>
    </row>
    <row r="78" spans="1:7" ht="12" customHeight="1" x14ac:dyDescent="0.25">
      <c r="A78" s="68"/>
      <c r="B78" s="87" t="s">
        <v>108</v>
      </c>
      <c r="C78" s="67"/>
      <c r="D78" s="67"/>
      <c r="E78" s="67"/>
      <c r="F78" s="88"/>
      <c r="G78" s="65"/>
    </row>
    <row r="79" spans="1:7" ht="12" customHeight="1" x14ac:dyDescent="0.25">
      <c r="A79" s="68"/>
      <c r="B79" s="87" t="s">
        <v>109</v>
      </c>
      <c r="C79" s="67"/>
      <c r="D79" s="67"/>
      <c r="E79" s="67"/>
      <c r="F79" s="88"/>
      <c r="G79" s="65"/>
    </row>
    <row r="80" spans="1:7" ht="12.75" customHeight="1" thickBot="1" x14ac:dyDescent="0.3">
      <c r="A80" s="68"/>
      <c r="B80" s="89" t="s">
        <v>110</v>
      </c>
      <c r="C80" s="90"/>
      <c r="D80" s="90"/>
      <c r="E80" s="90"/>
      <c r="F80" s="91"/>
      <c r="G80" s="65"/>
    </row>
    <row r="81" spans="1:8" ht="12.75" customHeight="1" x14ac:dyDescent="0.25">
      <c r="A81" s="68"/>
      <c r="B81" s="121"/>
      <c r="C81" s="122"/>
      <c r="D81" s="122"/>
      <c r="E81" s="122"/>
      <c r="F81" s="122"/>
      <c r="G81" s="65"/>
      <c r="H81" s="123"/>
    </row>
    <row r="82" spans="1:8" ht="15" customHeight="1" thickBot="1" x14ac:dyDescent="0.3">
      <c r="A82" s="68"/>
      <c r="B82" s="152" t="s">
        <v>111</v>
      </c>
      <c r="C82" s="153"/>
      <c r="D82" s="124"/>
      <c r="E82" s="125"/>
      <c r="F82" s="125"/>
      <c r="G82" s="65"/>
      <c r="H82" s="123"/>
    </row>
    <row r="83" spans="1:8" ht="12" customHeight="1" x14ac:dyDescent="0.25">
      <c r="A83" s="68"/>
      <c r="B83" s="126" t="s">
        <v>93</v>
      </c>
      <c r="C83" s="127" t="s">
        <v>112</v>
      </c>
      <c r="D83" s="128" t="s">
        <v>113</v>
      </c>
      <c r="E83" s="125"/>
      <c r="F83" s="125"/>
      <c r="G83" s="65"/>
      <c r="H83" s="123"/>
    </row>
    <row r="84" spans="1:8" ht="12" customHeight="1" x14ac:dyDescent="0.25">
      <c r="A84" s="68"/>
      <c r="B84" s="129" t="s">
        <v>114</v>
      </c>
      <c r="C84" s="130">
        <f>G31</f>
        <v>4190000</v>
      </c>
      <c r="D84" s="131">
        <f>(C84/C90)</f>
        <v>0.57008244215263593</v>
      </c>
      <c r="E84" s="125"/>
      <c r="F84" s="125"/>
      <c r="G84" s="65"/>
      <c r="H84" s="123"/>
    </row>
    <row r="85" spans="1:8" ht="12" customHeight="1" x14ac:dyDescent="0.25">
      <c r="A85" s="68"/>
      <c r="B85" s="129" t="s">
        <v>115</v>
      </c>
      <c r="C85" s="130">
        <f>G36</f>
        <v>20000</v>
      </c>
      <c r="D85" s="131">
        <v>0</v>
      </c>
      <c r="E85" s="125"/>
      <c r="F85" s="125"/>
      <c r="G85" s="65"/>
      <c r="H85" s="123"/>
    </row>
    <row r="86" spans="1:8" ht="12" customHeight="1" x14ac:dyDescent="0.25">
      <c r="A86" s="68"/>
      <c r="B86" s="129" t="s">
        <v>116</v>
      </c>
      <c r="C86" s="130">
        <f>G41</f>
        <v>200000</v>
      </c>
      <c r="D86" s="131">
        <f>(C86/C90)</f>
        <v>2.7211572417786916E-2</v>
      </c>
      <c r="E86" s="125"/>
      <c r="F86" s="125"/>
      <c r="G86" s="65"/>
      <c r="H86" s="123"/>
    </row>
    <row r="87" spans="1:8" ht="12" customHeight="1" x14ac:dyDescent="0.25">
      <c r="A87" s="68"/>
      <c r="B87" s="129" t="s">
        <v>65</v>
      </c>
      <c r="C87" s="130">
        <f>G59</f>
        <v>1089823</v>
      </c>
      <c r="D87" s="131">
        <f>(C87/C90)</f>
        <v>0.14827898743534895</v>
      </c>
      <c r="E87" s="125"/>
      <c r="F87" s="125"/>
      <c r="G87" s="65"/>
      <c r="H87" s="123"/>
    </row>
    <row r="88" spans="1:8" ht="12" customHeight="1" x14ac:dyDescent="0.25">
      <c r="A88" s="68"/>
      <c r="B88" s="129" t="s">
        <v>117</v>
      </c>
      <c r="C88" s="132">
        <f>G65</f>
        <v>1500000</v>
      </c>
      <c r="D88" s="131">
        <f>(C88/C90)</f>
        <v>0.20408679313340186</v>
      </c>
      <c r="E88" s="133"/>
      <c r="F88" s="133"/>
      <c r="G88" s="65"/>
      <c r="H88" s="123"/>
    </row>
    <row r="89" spans="1:8" ht="12" customHeight="1" x14ac:dyDescent="0.25">
      <c r="A89" s="68"/>
      <c r="B89" s="129" t="s">
        <v>118</v>
      </c>
      <c r="C89" s="132">
        <f>G68</f>
        <v>349991.15</v>
      </c>
      <c r="D89" s="131">
        <f>(C89/C90)</f>
        <v>4.7619047619047616E-2</v>
      </c>
      <c r="E89" s="133"/>
      <c r="F89" s="133"/>
      <c r="G89" s="65"/>
      <c r="H89" s="123"/>
    </row>
    <row r="90" spans="1:8" ht="12.75" customHeight="1" thickBot="1" x14ac:dyDescent="0.3">
      <c r="A90" s="68"/>
      <c r="B90" s="134" t="s">
        <v>119</v>
      </c>
      <c r="C90" s="135">
        <f>SUM(C84:C89)</f>
        <v>7349814.1500000004</v>
      </c>
      <c r="D90" s="136">
        <f>SUM(D84:D89)</f>
        <v>0.99727884275822132</v>
      </c>
      <c r="E90" s="133"/>
      <c r="F90" s="133"/>
      <c r="G90" s="65"/>
      <c r="H90" s="123"/>
    </row>
    <row r="91" spans="1:8" ht="12" customHeight="1" x14ac:dyDescent="0.25">
      <c r="A91" s="68"/>
      <c r="B91" s="121"/>
      <c r="C91" s="137"/>
      <c r="D91" s="137"/>
      <c r="E91" s="137"/>
      <c r="F91" s="137"/>
      <c r="G91" s="65"/>
      <c r="H91" s="123"/>
    </row>
    <row r="92" spans="1:8" ht="12.75" customHeight="1" x14ac:dyDescent="0.25">
      <c r="A92" s="68"/>
      <c r="B92" s="138"/>
      <c r="C92" s="137"/>
      <c r="D92" s="137"/>
      <c r="E92" s="137"/>
      <c r="F92" s="137"/>
      <c r="G92" s="65"/>
      <c r="H92" s="123"/>
    </row>
    <row r="93" spans="1:8" ht="12" customHeight="1" thickBot="1" x14ac:dyDescent="0.3">
      <c r="A93" s="64"/>
      <c r="B93" s="139"/>
      <c r="C93" s="140" t="s">
        <v>120</v>
      </c>
      <c r="D93" s="141"/>
      <c r="E93" s="142"/>
      <c r="F93" s="143"/>
      <c r="G93" s="65"/>
      <c r="H93" s="123"/>
    </row>
    <row r="94" spans="1:8" ht="12" customHeight="1" x14ac:dyDescent="0.25">
      <c r="A94" s="68"/>
      <c r="B94" s="144" t="s">
        <v>121</v>
      </c>
      <c r="C94" s="145">
        <v>5000</v>
      </c>
      <c r="D94" s="145">
        <v>2500</v>
      </c>
      <c r="E94" s="146">
        <v>6200</v>
      </c>
      <c r="F94" s="147"/>
      <c r="G94" s="66"/>
      <c r="H94" s="123"/>
    </row>
    <row r="95" spans="1:8" ht="12.75" customHeight="1" thickBot="1" x14ac:dyDescent="0.3">
      <c r="A95" s="68"/>
      <c r="B95" s="134" t="s">
        <v>122</v>
      </c>
      <c r="C95" s="135">
        <f>(G69/C94)</f>
        <v>1469.9628300000002</v>
      </c>
      <c r="D95" s="135">
        <f>(G69/D94)</f>
        <v>2939.9256600000003</v>
      </c>
      <c r="E95" s="148">
        <f>(G69/E94)</f>
        <v>1185.4538951612903</v>
      </c>
      <c r="F95" s="147"/>
      <c r="G95" s="66"/>
      <c r="H95" s="123"/>
    </row>
    <row r="96" spans="1:8" ht="15.6" customHeight="1" x14ac:dyDescent="0.25">
      <c r="A96" s="68"/>
      <c r="B96" s="149" t="s">
        <v>123</v>
      </c>
      <c r="C96" s="122"/>
      <c r="D96" s="122"/>
      <c r="E96" s="122"/>
      <c r="F96" s="122"/>
      <c r="G96" s="122"/>
      <c r="H96" s="123"/>
    </row>
    <row r="97" spans="2:8" ht="11.25" customHeight="1" x14ac:dyDescent="0.25">
      <c r="B97" s="123"/>
      <c r="C97" s="123"/>
      <c r="D97" s="123"/>
      <c r="E97" s="123"/>
      <c r="F97" s="123"/>
      <c r="G97" s="123"/>
      <c r="H97" s="123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2023-04-05T14:38:41Z</dcterms:modified>
  <cp:category/>
  <cp:contentStatus/>
</cp:coreProperties>
</file>