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FRAMBUES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4" i="1" l="1"/>
  <c r="C81" i="1"/>
  <c r="G61" i="1"/>
  <c r="F54" i="1"/>
  <c r="G54" i="1" s="1"/>
  <c r="F52" i="1"/>
  <c r="G52" i="1" s="1"/>
  <c r="F51" i="1"/>
  <c r="F49" i="1"/>
  <c r="G49" i="1" s="1"/>
  <c r="F48" i="1"/>
  <c r="G48" i="1" s="1"/>
  <c r="F47" i="1"/>
  <c r="G47" i="1" s="1"/>
  <c r="G45" i="1"/>
  <c r="F45" i="1"/>
  <c r="F39" i="1"/>
  <c r="G39" i="1" s="1"/>
  <c r="F38" i="1"/>
  <c r="G38" i="1" s="1"/>
  <c r="G40" i="1" s="1"/>
  <c r="C82" i="1" s="1"/>
  <c r="F28" i="1"/>
  <c r="G28" i="1" s="1"/>
  <c r="G27" i="1"/>
  <c r="F27" i="1"/>
  <c r="G26" i="1"/>
  <c r="F26" i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G10" i="1"/>
  <c r="G8" i="1"/>
  <c r="G11" i="1" s="1"/>
  <c r="G66" i="1" s="1"/>
  <c r="G55" i="1" l="1"/>
  <c r="C83" i="1" s="1"/>
  <c r="G29" i="1"/>
  <c r="D90" i="1"/>
  <c r="E90" i="1" l="1"/>
  <c r="C90" i="1"/>
  <c r="G63" i="1"/>
  <c r="G64" i="1" s="1"/>
  <c r="C80" i="1"/>
  <c r="G65" i="1" l="1"/>
  <c r="C85" i="1"/>
  <c r="D85" i="1" l="1"/>
  <c r="E91" i="1"/>
  <c r="D91" i="1"/>
  <c r="C91" i="1"/>
  <c r="G67" i="1"/>
  <c r="C86" i="1"/>
  <c r="D82" i="1" l="1"/>
  <c r="D84" i="1"/>
  <c r="D83" i="1"/>
  <c r="D80" i="1"/>
  <c r="D86" i="1" l="1"/>
</calcChain>
</file>

<file path=xl/sharedStrings.xml><?xml version="1.0" encoding="utf-8"?>
<sst xmlns="http://schemas.openxmlformats.org/spreadsheetml/2006/main" count="153" uniqueCount="115">
  <si>
    <t>RUBRO O CULTIVO</t>
  </si>
  <si>
    <t>RENDIMIENTO (kg/Há.)</t>
  </si>
  <si>
    <t>VARIEDAD</t>
  </si>
  <si>
    <t>HERITAGE</t>
  </si>
  <si>
    <t>FECHA ESTIMADA  PRECIO VENTA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</si>
  <si>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</si>
  <si>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</si>
  <si>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</si>
  <si>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</si>
  <si>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</si>
  <si>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</si>
  <si>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</si>
  <si>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YUNGAY</t>
  </si>
  <si>
    <t>DESTINO PRODUCCION</t>
  </si>
  <si>
    <t>AGROINDUSTRIA</t>
  </si>
  <si>
    <t>COMUNA/LOCALIDAD</t>
  </si>
  <si>
    <t>PEMUCO, YUNGAY</t>
  </si>
  <si>
    <t>FECHA DE COSECHA</t>
  </si>
  <si>
    <t>FECHA PRECIO INSUMOS</t>
  </si>
  <si>
    <t>CONTINGENCIA</t>
  </si>
  <si>
    <t>HELADA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</si>
  <si>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</si>
  <si>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</si>
  <si>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</si>
  <si>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</si>
  <si>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</si>
  <si>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</si>
  <si>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</si>
  <si>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</si>
  <si>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invierno</t>
  </si>
  <si>
    <t>JH</t>
  </si>
  <si>
    <t>junio-julio</t>
  </si>
  <si>
    <t>Limpia y retiro material de poda</t>
  </si>
  <si>
    <t>junio.julio</t>
  </si>
  <si>
    <t>Reparar postacion</t>
  </si>
  <si>
    <t>Junio-Julio</t>
  </si>
  <si>
    <t>Aplicación fertilizantes</t>
  </si>
  <si>
    <t>agosto-enero</t>
  </si>
  <si>
    <t>Aplicación agroquímicos</t>
  </si>
  <si>
    <t>junio-marzo</t>
  </si>
  <si>
    <t>Limpia hileras</t>
  </si>
  <si>
    <t>agosto.enero</t>
  </si>
  <si>
    <t>Riego</t>
  </si>
  <si>
    <t>Septiembre-marzo</t>
  </si>
  <si>
    <t>Cosecha</t>
  </si>
  <si>
    <t>diciembre. Abril</t>
  </si>
  <si>
    <t>Poda verano</t>
  </si>
  <si>
    <t>enero</t>
  </si>
  <si>
    <t>Subtotal Jornadas Hombre</t>
  </si>
  <si>
    <t>JORNADAS ANIMAL</t>
  </si>
  <si>
    <t>Subtotal Jornadas Animal</t>
  </si>
  <si>
    <t>MAQUINARIA</t>
  </si>
  <si>
    <t>Aplicación fitosanitarios (4)</t>
  </si>
  <si>
    <t>JM</t>
  </si>
  <si>
    <t>junio-enero</t>
  </si>
  <si>
    <t xml:space="preserve">Trituradora </t>
  </si>
  <si>
    <t>Subtotal Costo Maquinaria</t>
  </si>
  <si>
    <t>INSUMOS</t>
  </si>
  <si>
    <t>Insumos</t>
  </si>
  <si>
    <t>Unidad (Kg/l/u)</t>
  </si>
  <si>
    <t>Cantidad (Kg/l/u)</t>
  </si>
  <si>
    <t>HERBICIDAS</t>
  </si>
  <si>
    <t>Farmon</t>
  </si>
  <si>
    <t>Lt.</t>
  </si>
  <si>
    <t>julio- agosto</t>
  </si>
  <si>
    <t>FERTILIZANTES</t>
  </si>
  <si>
    <t>SFT</t>
  </si>
  <si>
    <t>Kg</t>
  </si>
  <si>
    <t>mayo-agosto</t>
  </si>
  <si>
    <t>Urea</t>
  </si>
  <si>
    <t>agosto. Enero</t>
  </si>
  <si>
    <t>Nitrato potasio</t>
  </si>
  <si>
    <t>septiembre- febrero</t>
  </si>
  <si>
    <t>FUNGICIDAS</t>
  </si>
  <si>
    <t>Oxicloruro de CU</t>
  </si>
  <si>
    <t>Bravo 720</t>
  </si>
  <si>
    <t>l</t>
  </si>
  <si>
    <t>agosto -noviembre</t>
  </si>
  <si>
    <t>INSECTICIDAS</t>
  </si>
  <si>
    <t>Troya</t>
  </si>
  <si>
    <t>agosto- septiembre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</si>
  <si>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</si>
  <si>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</si>
  <si>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</si>
  <si>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</si>
  <si>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</si>
  <si>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</si>
  <si>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</si>
  <si>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</si>
  <si>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</si>
  <si>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</si>
  <si>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</si>
  <si>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</si>
  <si>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</si>
  <si>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</si>
  <si>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</si>
  <si>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</si>
  <si>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</si>
  <si>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</si>
  <si>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</si>
  <si>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</si>
  <si>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</si>
  <si>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</si>
  <si>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</si>
  <si>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</si>
  <si>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</si>
  <si>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</si>
  <si>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</si>
  <si>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</si>
  <si>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 kg/ha)</t>
  </si>
  <si>
    <t>Costo unitario ($/kg) (*)</t>
  </si>
  <si>
    <t>(*): Este valor representa el valor mìnimo de venta del producto</t>
  </si>
  <si>
    <t>FRAMBUESA</t>
  </si>
  <si>
    <t>N/A</t>
  </si>
  <si>
    <t>MARZO-ABRIL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</si>
</sst>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/>
    <xf numFmtId="49" fontId="4" fillId="2" borderId="17" xfId="0" applyNumberFormat="1" applyFont="1" applyFill="1" applyBorder="1" applyAlignment="1">
      <alignment horizontal="center"/>
    </xf>
    <xf numFmtId="0" fontId="4" fillId="2" borderId="17" xfId="0" applyNumberFormat="1" applyFont="1" applyFill="1" applyBorder="1"/>
    <xf numFmtId="3" fontId="4" fillId="2" borderId="17" xfId="0" applyNumberFormat="1" applyFont="1" applyFill="1" applyBorder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3" fontId="9" fillId="3" borderId="18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20" xfId="0" applyFont="1" applyFill="1" applyBorder="1"/>
    <xf numFmtId="49" fontId="14" fillId="8" borderId="2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166" fontId="1" fillId="2" borderId="20" xfId="0" applyNumberFormat="1" applyFont="1" applyFill="1" applyBorder="1" applyAlignment="1">
      <alignment vertical="center"/>
    </xf>
    <xf numFmtId="166" fontId="18" fillId="2" borderId="20" xfId="0" applyNumberFormat="1" applyFont="1" applyFill="1" applyBorder="1" applyAlignment="1">
      <alignment vertical="center"/>
    </xf>
    <xf numFmtId="0" fontId="16" fillId="2" borderId="20" xfId="0" applyFont="1" applyFill="1" applyBorder="1"/>
    <xf numFmtId="49" fontId="0" fillId="2" borderId="20" xfId="0" applyNumberForma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49" fontId="14" fillId="8" borderId="31" xfId="0" applyNumberFormat="1" applyFont="1" applyFill="1" applyBorder="1" applyAlignment="1">
      <alignment vertical="center"/>
    </xf>
    <xf numFmtId="49" fontId="16" fillId="8" borderId="32" xfId="0" applyNumberFormat="1" applyFont="1" applyFill="1" applyBorder="1"/>
    <xf numFmtId="49" fontId="14" fillId="2" borderId="33" xfId="0" applyNumberFormat="1" applyFont="1" applyFill="1" applyBorder="1" applyAlignment="1">
      <alignment vertical="center"/>
    </xf>
    <xf numFmtId="9" fontId="16" fillId="2" borderId="34" xfId="0" applyNumberFormat="1" applyFont="1" applyFill="1" applyBorder="1"/>
    <xf numFmtId="49" fontId="14" fillId="8" borderId="35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9" fontId="14" fillId="8" borderId="37" xfId="0" applyNumberFormat="1" applyFont="1" applyFill="1" applyBorder="1" applyAlignment="1">
      <alignment vertical="center"/>
    </xf>
    <xf numFmtId="0" fontId="16" fillId="9" borderId="40" xfId="0" applyFont="1" applyFill="1" applyBorder="1"/>
    <xf numFmtId="0" fontId="16" fillId="2" borderId="20" xfId="0" applyFont="1" applyFill="1" applyBorder="1" applyAlignment="1">
      <alignment vertical="center"/>
    </xf>
    <xf numFmtId="49" fontId="16" fillId="2" borderId="20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6" fillId="2" borderId="42" xfId="0" applyFont="1" applyFill="1" applyBorder="1"/>
    <xf numFmtId="0" fontId="16" fillId="2" borderId="43" xfId="0" applyFont="1" applyFill="1" applyBorder="1"/>
    <xf numFmtId="49" fontId="16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49" fontId="16" fillId="2" borderId="46" xfId="0" applyNumberFormat="1" applyFont="1" applyFill="1" applyBorder="1" applyAlignment="1">
      <alignment vertical="center"/>
    </xf>
    <xf numFmtId="0" fontId="16" fillId="2" borderId="47" xfId="0" applyFont="1" applyFill="1" applyBorder="1"/>
    <xf numFmtId="0" fontId="16" fillId="2" borderId="48" xfId="0" applyFont="1" applyFill="1" applyBorder="1"/>
    <xf numFmtId="0" fontId="14" fillId="7" borderId="20" xfId="0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49" fontId="19" fillId="9" borderId="20" xfId="0" applyNumberFormat="1" applyFont="1" applyFill="1" applyBorder="1" applyAlignment="1">
      <alignment vertical="center"/>
    </xf>
    <xf numFmtId="0" fontId="11" fillId="9" borderId="20" xfId="0" applyFont="1" applyFill="1" applyBorder="1" applyAlignment="1">
      <alignment vertical="center"/>
    </xf>
    <xf numFmtId="0" fontId="11" fillId="9" borderId="49" xfId="0" applyFont="1" applyFill="1" applyBorder="1" applyAlignment="1">
      <alignment vertical="center"/>
    </xf>
    <xf numFmtId="49" fontId="14" fillId="8" borderId="50" xfId="0" applyNumberFormat="1" applyFont="1" applyFill="1" applyBorder="1" applyAlignment="1">
      <alignment vertical="center"/>
    </xf>
    <xf numFmtId="167" fontId="14" fillId="8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0" fillId="0" borderId="53" xfId="0" applyFont="1" applyBorder="1" applyAlignment="1">
      <alignment horizontal="left"/>
    </xf>
    <xf numFmtId="0" fontId="20" fillId="0" borderId="53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3" fontId="20" fillId="0" borderId="53" xfId="0" applyNumberFormat="1" applyFont="1" applyBorder="1" applyAlignment="1">
      <alignment horizontal="right"/>
    </xf>
    <xf numFmtId="0" fontId="21" fillId="0" borderId="53" xfId="0" applyFont="1" applyBorder="1" applyAlignment="1">
      <alignment horizontal="left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14" fillId="8" borderId="51" xfId="0" applyNumberFormat="1" applyFont="1" applyFill="1" applyBorder="1" applyAlignment="1">
      <alignment vertical="center"/>
    </xf>
    <xf numFmtId="3" fontId="14" fillId="8" borderId="52" xfId="0" applyNumberFormat="1" applyFont="1" applyFill="1" applyBorder="1" applyAlignment="1">
      <alignment vertical="center"/>
    </xf>
    <xf numFmtId="49" fontId="19" fillId="9" borderId="38" xfId="0" applyNumberFormat="1" applyFont="1" applyFill="1" applyBorder="1" applyAlignment="1">
      <alignment vertical="center"/>
    </xf>
    <xf numFmtId="0" fontId="14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19051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K2">
            <v>2500</v>
          </cell>
        </row>
        <row r="3">
          <cell r="K3">
            <v>8000</v>
          </cell>
        </row>
        <row r="9">
          <cell r="K9">
            <v>35000</v>
          </cell>
        </row>
        <row r="13">
          <cell r="K13">
            <v>300000</v>
          </cell>
        </row>
        <row r="19">
          <cell r="K19">
            <v>1390</v>
          </cell>
        </row>
        <row r="21">
          <cell r="K21">
            <v>1880</v>
          </cell>
        </row>
        <row r="23">
          <cell r="K23">
            <v>1400</v>
          </cell>
        </row>
        <row r="34">
          <cell r="K34">
            <v>16300</v>
          </cell>
        </row>
        <row r="35">
          <cell r="K35">
            <v>23500</v>
          </cell>
        </row>
        <row r="45">
          <cell r="K45">
            <v>12000</v>
          </cell>
        </row>
        <row r="50">
          <cell r="K50">
            <v>17000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U92"/>
  <sheetViews>
    <sheetView showGridLines="0" tabSelected="1" topLeftCell="A4" zoomScale="140" zoomScaleNormal="140" workbookViewId="0">
      <selection activeCell="G11" sqref="G11"/>
    </sheetView>
  </sheetViews>
  <sheetFormatPr baseColWidth="10" defaultColWidth="10.88671875" defaultRowHeight="11.25" customHeight="1" x14ac:dyDescent="0.3"/>
  <cols>
    <col min="1" max="1" width="3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134" t="s">
        <v>112</v>
      </c>
      <c r="D8" s="135"/>
      <c r="E8" s="150" t="s">
        <v>1</v>
      </c>
      <c r="F8" s="151"/>
      <c r="G8" s="136">
        <f>+'[1]Valores Insumos'!K3</f>
        <v>8000</v>
      </c>
    </row>
    <row r="9" spans="2:7" ht="38.25" customHeight="1" x14ac:dyDescent="0.3">
      <c r="B9" s="6" t="s">
        <v>2</v>
      </c>
      <c r="C9" s="133" t="s">
        <v>3</v>
      </c>
      <c r="D9" s="137"/>
      <c r="E9" s="148" t="s">
        <v>4</v>
      </c>
      <c r="F9" s="149"/>
      <c r="G9" s="138" t="s">
        <v>114</v>
      </c>
    </row>
    <row r="10" spans="2:7" ht="18" customHeight="1" x14ac:dyDescent="0.3">
      <c r="B10" s="6" t="s">
        <v>5</v>
      </c>
      <c r="C10" s="138" t="s">
        <v>6</v>
      </c>
      <c r="D10" s="137"/>
      <c r="E10" s="148" t="s">
        <v>7</v>
      </c>
      <c r="F10" s="149"/>
      <c r="G10" s="139">
        <f>+'[1]Valores Insumos'!K2</f>
        <v>2500</v>
      </c>
    </row>
    <row r="11" spans="2:7" ht="11.25" customHeight="1" x14ac:dyDescent="0.3">
      <c r="B11" s="6" t="s">
        <v>8</v>
      </c>
      <c r="C11" s="133" t="s">
        <v>9</v>
      </c>
      <c r="D11" s="137"/>
      <c r="E11" s="142" t="s">
        <v>10</v>
      </c>
      <c r="F11" s="143"/>
      <c r="G11" s="140">
        <f>(G8*G10)</f>
        <v>20000000</v>
      </c>
    </row>
    <row r="12" spans="2:7" ht="11.25" customHeight="1" x14ac:dyDescent="0.3">
      <c r="B12" s="6" t="s">
        <v>11</v>
      </c>
      <c r="C12" s="138" t="s">
        <v>12</v>
      </c>
      <c r="D12" s="137"/>
      <c r="E12" s="148" t="s">
        <v>13</v>
      </c>
      <c r="F12" s="149"/>
      <c r="G12" s="138" t="s">
        <v>14</v>
      </c>
    </row>
    <row r="13" spans="2:7" ht="13.5" customHeight="1" x14ac:dyDescent="0.3">
      <c r="B13" s="6" t="s">
        <v>15</v>
      </c>
      <c r="C13" s="138" t="s">
        <v>16</v>
      </c>
      <c r="D13" s="137"/>
      <c r="E13" s="148" t="s">
        <v>17</v>
      </c>
      <c r="F13" s="149"/>
      <c r="G13" s="138" t="s">
        <v>114</v>
      </c>
    </row>
    <row r="14" spans="2:7" ht="25.5" customHeight="1" x14ac:dyDescent="0.3">
      <c r="B14" s="6" t="s">
        <v>18</v>
      </c>
      <c r="C14" s="141">
        <v>44986</v>
      </c>
      <c r="D14" s="137"/>
      <c r="E14" s="152" t="s">
        <v>19</v>
      </c>
      <c r="F14" s="153"/>
      <c r="G14" s="133" t="s">
        <v>20</v>
      </c>
    </row>
    <row r="15" spans="2:7" ht="12" customHeight="1" x14ac:dyDescent="0.3">
      <c r="B15" s="11"/>
      <c r="C15" s="12"/>
      <c r="D15" s="13"/>
      <c r="E15" s="14"/>
      <c r="F15" s="14"/>
      <c r="G15" s="15"/>
    </row>
    <row r="16" spans="2:7" ht="12" customHeight="1" x14ac:dyDescent="0.3">
      <c r="B16" s="154" t="s">
        <v>21</v>
      </c>
      <c r="C16" s="155"/>
      <c r="D16" s="155"/>
      <c r="E16" s="155"/>
      <c r="F16" s="155"/>
      <c r="G16" s="155"/>
    </row>
    <row r="17" spans="2:7" ht="12" customHeight="1" x14ac:dyDescent="0.3">
      <c r="B17" s="16"/>
      <c r="C17" s="17"/>
      <c r="D17" s="17"/>
      <c r="E17" s="17"/>
      <c r="F17" s="18"/>
      <c r="G17" s="18"/>
    </row>
    <row r="18" spans="2:7" ht="12" customHeight="1" x14ac:dyDescent="0.3">
      <c r="B18" s="19" t="s">
        <v>22</v>
      </c>
      <c r="C18" s="20"/>
      <c r="D18" s="21"/>
      <c r="E18" s="21"/>
      <c r="F18" s="21"/>
      <c r="G18" s="21"/>
    </row>
    <row r="19" spans="2:7" ht="24" customHeight="1" x14ac:dyDescent="0.3">
      <c r="B19" s="22" t="s">
        <v>23</v>
      </c>
      <c r="C19" s="22" t="s">
        <v>24</v>
      </c>
      <c r="D19" s="22" t="s">
        <v>25</v>
      </c>
      <c r="E19" s="22" t="s">
        <v>26</v>
      </c>
      <c r="F19" s="22" t="s">
        <v>27</v>
      </c>
      <c r="G19" s="22" t="s">
        <v>28</v>
      </c>
    </row>
    <row r="20" spans="2:7" ht="12.75" customHeight="1" x14ac:dyDescent="0.3">
      <c r="B20" s="127" t="s">
        <v>29</v>
      </c>
      <c r="C20" s="128" t="s">
        <v>30</v>
      </c>
      <c r="D20" s="128">
        <v>15</v>
      </c>
      <c r="E20" s="129" t="s">
        <v>31</v>
      </c>
      <c r="F20" s="130">
        <f>+'[1]Valores Insumos'!$K$9</f>
        <v>35000</v>
      </c>
      <c r="G20" s="130">
        <f>+F20*D20</f>
        <v>525000</v>
      </c>
    </row>
    <row r="21" spans="2:7" ht="25.5" customHeight="1" x14ac:dyDescent="0.3">
      <c r="B21" s="127" t="s">
        <v>32</v>
      </c>
      <c r="C21" s="128" t="s">
        <v>30</v>
      </c>
      <c r="D21" s="128">
        <v>5</v>
      </c>
      <c r="E21" s="129" t="s">
        <v>33</v>
      </c>
      <c r="F21" s="130">
        <f>+'[1]Valores Insumos'!$K$9</f>
        <v>35000</v>
      </c>
      <c r="G21" s="130">
        <f t="shared" ref="G21:G28" si="0">+F21*D21</f>
        <v>175000</v>
      </c>
    </row>
    <row r="22" spans="2:7" ht="12.75" customHeight="1" x14ac:dyDescent="0.3">
      <c r="B22" s="131" t="s">
        <v>34</v>
      </c>
      <c r="C22" s="128" t="s">
        <v>30</v>
      </c>
      <c r="D22" s="128">
        <v>2</v>
      </c>
      <c r="E22" s="129" t="s">
        <v>35</v>
      </c>
      <c r="F22" s="130">
        <f>+'[1]Valores Insumos'!$K$9</f>
        <v>35000</v>
      </c>
      <c r="G22" s="130">
        <f t="shared" si="0"/>
        <v>70000</v>
      </c>
    </row>
    <row r="23" spans="2:7" ht="12.75" customHeight="1" x14ac:dyDescent="0.3">
      <c r="B23" s="131" t="s">
        <v>36</v>
      </c>
      <c r="C23" s="128" t="s">
        <v>30</v>
      </c>
      <c r="D23" s="128">
        <v>4</v>
      </c>
      <c r="E23" s="129" t="s">
        <v>37</v>
      </c>
      <c r="F23" s="130">
        <f>+'[1]Valores Insumos'!$K$9</f>
        <v>35000</v>
      </c>
      <c r="G23" s="130">
        <f t="shared" si="0"/>
        <v>140000</v>
      </c>
    </row>
    <row r="24" spans="2:7" ht="12.75" customHeight="1" x14ac:dyDescent="0.3">
      <c r="B24" s="131" t="s">
        <v>38</v>
      </c>
      <c r="C24" s="128" t="s">
        <v>30</v>
      </c>
      <c r="D24" s="128">
        <v>6</v>
      </c>
      <c r="E24" s="129" t="s">
        <v>39</v>
      </c>
      <c r="F24" s="130">
        <f>+'[1]Valores Insumos'!$K$9</f>
        <v>35000</v>
      </c>
      <c r="G24" s="130">
        <f t="shared" si="0"/>
        <v>210000</v>
      </c>
    </row>
    <row r="25" spans="2:7" ht="12.75" customHeight="1" x14ac:dyDescent="0.3">
      <c r="B25" s="131" t="s">
        <v>40</v>
      </c>
      <c r="C25" s="128" t="s">
        <v>30</v>
      </c>
      <c r="D25" s="128">
        <v>4</v>
      </c>
      <c r="E25" s="129" t="s">
        <v>41</v>
      </c>
      <c r="F25" s="130">
        <f>+'[1]Valores Insumos'!$K$9</f>
        <v>35000</v>
      </c>
      <c r="G25" s="130">
        <f t="shared" si="0"/>
        <v>140000</v>
      </c>
    </row>
    <row r="26" spans="2:7" ht="12.75" customHeight="1" x14ac:dyDescent="0.3">
      <c r="B26" s="131" t="s">
        <v>42</v>
      </c>
      <c r="C26" s="128" t="s">
        <v>30</v>
      </c>
      <c r="D26" s="128">
        <v>20</v>
      </c>
      <c r="E26" s="129" t="s">
        <v>43</v>
      </c>
      <c r="F26" s="130">
        <f>+'[1]Valores Insumos'!$K$9</f>
        <v>35000</v>
      </c>
      <c r="G26" s="130">
        <f t="shared" si="0"/>
        <v>700000</v>
      </c>
    </row>
    <row r="27" spans="2:7" ht="12.75" customHeight="1" x14ac:dyDescent="0.3">
      <c r="B27" s="127" t="s">
        <v>44</v>
      </c>
      <c r="C27" s="128" t="s">
        <v>30</v>
      </c>
      <c r="D27" s="128">
        <v>183</v>
      </c>
      <c r="E27" s="129" t="s">
        <v>45</v>
      </c>
      <c r="F27" s="130">
        <f>+'[1]Valores Insumos'!$K$9</f>
        <v>35000</v>
      </c>
      <c r="G27" s="130">
        <f t="shared" si="0"/>
        <v>6405000</v>
      </c>
    </row>
    <row r="28" spans="2:7" ht="12.75" customHeight="1" x14ac:dyDescent="0.3">
      <c r="B28" s="8" t="s">
        <v>46</v>
      </c>
      <c r="C28" s="23" t="s">
        <v>30</v>
      </c>
      <c r="D28" s="132">
        <v>10</v>
      </c>
      <c r="E28" s="23" t="s">
        <v>47</v>
      </c>
      <c r="F28" s="130">
        <f>+'[1]Valores Insumos'!$K$9</f>
        <v>35000</v>
      </c>
      <c r="G28" s="130">
        <f t="shared" si="0"/>
        <v>350000</v>
      </c>
    </row>
    <row r="29" spans="2:7" ht="12.75" customHeight="1" x14ac:dyDescent="0.3">
      <c r="B29" s="25" t="s">
        <v>48</v>
      </c>
      <c r="C29" s="26"/>
      <c r="D29" s="26"/>
      <c r="E29" s="26"/>
      <c r="F29" s="27"/>
      <c r="G29" s="28">
        <f>SUM(G20:G28)</f>
        <v>8715000</v>
      </c>
    </row>
    <row r="30" spans="2:7" ht="12" customHeight="1" x14ac:dyDescent="0.3">
      <c r="B30" s="16"/>
      <c r="C30" s="18"/>
      <c r="D30" s="18"/>
      <c r="E30" s="18"/>
      <c r="F30" s="29"/>
      <c r="G30" s="29"/>
    </row>
    <row r="31" spans="2:7" ht="12" customHeight="1" x14ac:dyDescent="0.3">
      <c r="B31" s="30" t="s">
        <v>49</v>
      </c>
      <c r="C31" s="31"/>
      <c r="D31" s="32"/>
      <c r="E31" s="32"/>
      <c r="F31" s="33"/>
      <c r="G31" s="33"/>
    </row>
    <row r="32" spans="2:7" ht="24" customHeight="1" x14ac:dyDescent="0.3">
      <c r="B32" s="34" t="s">
        <v>23</v>
      </c>
      <c r="C32" s="35" t="s">
        <v>24</v>
      </c>
      <c r="D32" s="35" t="s">
        <v>25</v>
      </c>
      <c r="E32" s="34" t="s">
        <v>26</v>
      </c>
      <c r="F32" s="35" t="s">
        <v>27</v>
      </c>
      <c r="G32" s="34" t="s">
        <v>28</v>
      </c>
    </row>
    <row r="33" spans="2:11" ht="12" customHeight="1" x14ac:dyDescent="0.3">
      <c r="B33" s="36"/>
      <c r="C33" s="37" t="s">
        <v>113</v>
      </c>
      <c r="D33" s="37"/>
      <c r="E33" s="37"/>
      <c r="F33" s="36"/>
      <c r="G33" s="36"/>
    </row>
    <row r="34" spans="2:11" ht="12" customHeight="1" x14ac:dyDescent="0.3">
      <c r="B34" s="38" t="s">
        <v>50</v>
      </c>
      <c r="C34" s="39"/>
      <c r="D34" s="39"/>
      <c r="E34" s="39"/>
      <c r="F34" s="40"/>
      <c r="G34" s="40"/>
    </row>
    <row r="35" spans="2:11" ht="12" customHeight="1" x14ac:dyDescent="0.3">
      <c r="B35" s="41"/>
      <c r="C35" s="42"/>
      <c r="D35" s="42"/>
      <c r="E35" s="42"/>
      <c r="F35" s="43"/>
      <c r="G35" s="43"/>
    </row>
    <row r="36" spans="2:11" ht="12" customHeight="1" x14ac:dyDescent="0.3">
      <c r="B36" s="30" t="s">
        <v>51</v>
      </c>
      <c r="C36" s="31"/>
      <c r="D36" s="32"/>
      <c r="E36" s="32"/>
      <c r="F36" s="33"/>
      <c r="G36" s="33"/>
    </row>
    <row r="37" spans="2:11" ht="24" customHeight="1" x14ac:dyDescent="0.3">
      <c r="B37" s="44" t="s">
        <v>23</v>
      </c>
      <c r="C37" s="44" t="s">
        <v>24</v>
      </c>
      <c r="D37" s="44" t="s">
        <v>25</v>
      </c>
      <c r="E37" s="44" t="s">
        <v>26</v>
      </c>
      <c r="F37" s="45" t="s">
        <v>27</v>
      </c>
      <c r="G37" s="44" t="s">
        <v>28</v>
      </c>
    </row>
    <row r="38" spans="2:11" ht="12.75" customHeight="1" x14ac:dyDescent="0.3">
      <c r="B38" s="7" t="s">
        <v>52</v>
      </c>
      <c r="C38" s="23" t="s">
        <v>53</v>
      </c>
      <c r="D38" s="24">
        <v>1</v>
      </c>
      <c r="E38" s="23" t="s">
        <v>54</v>
      </c>
      <c r="F38" s="10">
        <f>+'[1]Valores Insumos'!$K$13</f>
        <v>300000</v>
      </c>
      <c r="G38" s="10">
        <f>D38*F38</f>
        <v>300000</v>
      </c>
    </row>
    <row r="39" spans="2:11" ht="12.75" customHeight="1" x14ac:dyDescent="0.3">
      <c r="B39" s="7" t="s">
        <v>55</v>
      </c>
      <c r="C39" s="23" t="s">
        <v>53</v>
      </c>
      <c r="D39" s="24">
        <v>0.25</v>
      </c>
      <c r="E39" s="23" t="s">
        <v>31</v>
      </c>
      <c r="F39" s="10">
        <f>+'[1]Valores Insumos'!$K$13</f>
        <v>300000</v>
      </c>
      <c r="G39" s="10">
        <f>D39*F39</f>
        <v>75000</v>
      </c>
    </row>
    <row r="40" spans="2:11" ht="12.75" customHeight="1" x14ac:dyDescent="0.3">
      <c r="B40" s="46" t="s">
        <v>56</v>
      </c>
      <c r="C40" s="47"/>
      <c r="D40" s="47"/>
      <c r="E40" s="47"/>
      <c r="F40" s="48"/>
      <c r="G40" s="49">
        <f>SUM(G38:G39)</f>
        <v>375000</v>
      </c>
    </row>
    <row r="41" spans="2:11" ht="12" customHeight="1" x14ac:dyDescent="0.3">
      <c r="B41" s="41"/>
      <c r="C41" s="42"/>
      <c r="D41" s="42"/>
      <c r="E41" s="42"/>
      <c r="F41" s="43"/>
      <c r="G41" s="43"/>
    </row>
    <row r="42" spans="2:11" ht="12" customHeight="1" x14ac:dyDescent="0.3">
      <c r="B42" s="30" t="s">
        <v>57</v>
      </c>
      <c r="C42" s="31"/>
      <c r="D42" s="32"/>
      <c r="E42" s="32"/>
      <c r="F42" s="33"/>
      <c r="G42" s="33"/>
    </row>
    <row r="43" spans="2:11" ht="24" customHeight="1" x14ac:dyDescent="0.3">
      <c r="B43" s="45" t="s">
        <v>58</v>
      </c>
      <c r="C43" s="45" t="s">
        <v>59</v>
      </c>
      <c r="D43" s="45" t="s">
        <v>60</v>
      </c>
      <c r="E43" s="45" t="s">
        <v>26</v>
      </c>
      <c r="F43" s="45" t="s">
        <v>27</v>
      </c>
      <c r="G43" s="45" t="s">
        <v>28</v>
      </c>
      <c r="K43" s="126"/>
    </row>
    <row r="44" spans="2:11" ht="12.75" customHeight="1" x14ac:dyDescent="0.3">
      <c r="B44" s="50" t="s">
        <v>61</v>
      </c>
      <c r="C44" s="51"/>
      <c r="D44" s="51"/>
      <c r="E44" s="51"/>
      <c r="F44" s="51"/>
      <c r="G44" s="51"/>
      <c r="K44" s="126"/>
    </row>
    <row r="45" spans="2:11" ht="12.75" customHeight="1" x14ac:dyDescent="0.3">
      <c r="B45" s="8" t="s">
        <v>62</v>
      </c>
      <c r="C45" s="52" t="s">
        <v>63</v>
      </c>
      <c r="D45" s="53">
        <v>2</v>
      </c>
      <c r="E45" s="52" t="s">
        <v>64</v>
      </c>
      <c r="F45" s="54">
        <f>+'[1]Valores Insumos'!K50</f>
        <v>17000</v>
      </c>
      <c r="G45" s="54">
        <f>(D45*F45)</f>
        <v>34000</v>
      </c>
    </row>
    <row r="46" spans="2:11" ht="12.75" customHeight="1" x14ac:dyDescent="0.3">
      <c r="B46" s="55" t="s">
        <v>65</v>
      </c>
      <c r="C46" s="56"/>
      <c r="D46" s="9"/>
      <c r="E46" s="56"/>
      <c r="F46" s="54"/>
      <c r="G46" s="54"/>
    </row>
    <row r="47" spans="2:11" ht="12.75" customHeight="1" x14ac:dyDescent="0.3">
      <c r="B47" s="8" t="s">
        <v>66</v>
      </c>
      <c r="C47" s="52" t="s">
        <v>67</v>
      </c>
      <c r="D47" s="53">
        <v>200</v>
      </c>
      <c r="E47" s="52" t="s">
        <v>68</v>
      </c>
      <c r="F47" s="54">
        <f>+'[1]Valores Insumos'!K23</f>
        <v>1400</v>
      </c>
      <c r="G47" s="54">
        <f>(D47*F47)</f>
        <v>280000</v>
      </c>
    </row>
    <row r="48" spans="2:11" ht="12.75" customHeight="1" x14ac:dyDescent="0.3">
      <c r="B48" s="8" t="s">
        <v>69</v>
      </c>
      <c r="C48" s="52" t="s">
        <v>67</v>
      </c>
      <c r="D48" s="53">
        <v>400</v>
      </c>
      <c r="E48" s="52" t="s">
        <v>70</v>
      </c>
      <c r="F48" s="54">
        <f>+'[1]Valores Insumos'!K19</f>
        <v>1390</v>
      </c>
      <c r="G48" s="54">
        <f t="shared" ref="G48:G49" si="1">(D48*F48)</f>
        <v>556000</v>
      </c>
    </row>
    <row r="49" spans="2:7" ht="12.75" customHeight="1" x14ac:dyDescent="0.3">
      <c r="B49" s="8" t="s">
        <v>71</v>
      </c>
      <c r="C49" s="52" t="s">
        <v>67</v>
      </c>
      <c r="D49" s="53">
        <v>250</v>
      </c>
      <c r="E49" s="52" t="s">
        <v>72</v>
      </c>
      <c r="F49" s="54">
        <f>+'[1]Valores Insumos'!K21</f>
        <v>1880</v>
      </c>
      <c r="G49" s="54">
        <f t="shared" si="1"/>
        <v>470000</v>
      </c>
    </row>
    <row r="50" spans="2:7" ht="12.75" customHeight="1" x14ac:dyDescent="0.3">
      <c r="B50" s="55" t="s">
        <v>73</v>
      </c>
      <c r="C50" s="56"/>
      <c r="D50" s="9"/>
      <c r="E50" s="56"/>
      <c r="F50" s="54"/>
      <c r="G50" s="54"/>
    </row>
    <row r="51" spans="2:7" ht="12.75" customHeight="1" x14ac:dyDescent="0.3">
      <c r="B51" s="8" t="s">
        <v>74</v>
      </c>
      <c r="C51" s="52" t="s">
        <v>67</v>
      </c>
      <c r="D51" s="53">
        <v>10</v>
      </c>
      <c r="E51" s="52" t="s">
        <v>31</v>
      </c>
      <c r="F51" s="54">
        <f>+'[1]Valores Insumos'!K34</f>
        <v>16300</v>
      </c>
      <c r="G51" s="54">
        <v>63000</v>
      </c>
    </row>
    <row r="52" spans="2:7" ht="12.75" customHeight="1" x14ac:dyDescent="0.3">
      <c r="B52" s="8" t="s">
        <v>75</v>
      </c>
      <c r="C52" s="52" t="s">
        <v>76</v>
      </c>
      <c r="D52" s="53">
        <v>4</v>
      </c>
      <c r="E52" s="52" t="s">
        <v>77</v>
      </c>
      <c r="F52" s="54">
        <f>+'[1]Valores Insumos'!K35</f>
        <v>23500</v>
      </c>
      <c r="G52" s="54">
        <f>(D52*F52)</f>
        <v>94000</v>
      </c>
    </row>
    <row r="53" spans="2:7" ht="12.75" customHeight="1" x14ac:dyDescent="0.3">
      <c r="B53" s="55" t="s">
        <v>78</v>
      </c>
      <c r="C53" s="56"/>
      <c r="D53" s="9"/>
      <c r="E53" s="56"/>
      <c r="F53" s="54"/>
      <c r="G53" s="54"/>
    </row>
    <row r="54" spans="2:7" ht="12.75" customHeight="1" x14ac:dyDescent="0.3">
      <c r="B54" s="57" t="s">
        <v>79</v>
      </c>
      <c r="C54" s="58" t="s">
        <v>76</v>
      </c>
      <c r="D54" s="59">
        <v>1</v>
      </c>
      <c r="E54" s="58" t="s">
        <v>80</v>
      </c>
      <c r="F54" s="60">
        <f>+'[1]Valores Insumos'!K45</f>
        <v>12000</v>
      </c>
      <c r="G54" s="60">
        <f>(D54*F54)</f>
        <v>12000</v>
      </c>
    </row>
    <row r="55" spans="2:7" ht="13.5" customHeight="1" x14ac:dyDescent="0.3">
      <c r="B55" s="61" t="s">
        <v>81</v>
      </c>
      <c r="C55" s="62"/>
      <c r="D55" s="62"/>
      <c r="E55" s="62"/>
      <c r="F55" s="63"/>
      <c r="G55" s="64">
        <f>SUM(G44:G54)</f>
        <v>1509000</v>
      </c>
    </row>
    <row r="56" spans="2:7" ht="12" customHeight="1" x14ac:dyDescent="0.3">
      <c r="B56" s="41"/>
      <c r="C56" s="42"/>
      <c r="D56" s="42"/>
      <c r="E56" s="65"/>
      <c r="F56" s="43"/>
      <c r="G56" s="43"/>
    </row>
    <row r="57" spans="2:7" ht="12" customHeight="1" x14ac:dyDescent="0.3">
      <c r="B57" s="30" t="s">
        <v>82</v>
      </c>
      <c r="C57" s="31"/>
      <c r="D57" s="32"/>
      <c r="E57" s="32"/>
      <c r="F57" s="33"/>
      <c r="G57" s="33"/>
    </row>
    <row r="58" spans="2:7" ht="24" customHeight="1" x14ac:dyDescent="0.3">
      <c r="B58" s="44" t="s">
        <v>83</v>
      </c>
      <c r="C58" s="45" t="s">
        <v>59</v>
      </c>
      <c r="D58" s="45" t="s">
        <v>60</v>
      </c>
      <c r="E58" s="44" t="s">
        <v>26</v>
      </c>
      <c r="F58" s="45" t="s">
        <v>27</v>
      </c>
      <c r="G58" s="44" t="s">
        <v>28</v>
      </c>
    </row>
    <row r="59" spans="2:7" ht="12.75" customHeight="1" x14ac:dyDescent="0.3">
      <c r="B59" s="7"/>
      <c r="C59" s="52"/>
      <c r="D59" s="54"/>
      <c r="E59" s="23"/>
      <c r="F59" s="66"/>
      <c r="G59" s="54"/>
    </row>
    <row r="60" spans="2:7" ht="19.5" customHeight="1" x14ac:dyDescent="0.3">
      <c r="B60" s="67" t="s">
        <v>84</v>
      </c>
      <c r="C60" s="56"/>
      <c r="D60" s="54"/>
      <c r="E60" s="68"/>
      <c r="F60" s="66"/>
      <c r="G60" s="54"/>
    </row>
    <row r="61" spans="2:7" ht="13.5" customHeight="1" x14ac:dyDescent="0.3">
      <c r="B61" s="69" t="s">
        <v>85</v>
      </c>
      <c r="C61" s="70"/>
      <c r="D61" s="70"/>
      <c r="E61" s="70"/>
      <c r="F61" s="71"/>
      <c r="G61" s="72">
        <f>SUM(G59)</f>
        <v>0</v>
      </c>
    </row>
    <row r="62" spans="2:7" ht="12" customHeight="1" x14ac:dyDescent="0.3">
      <c r="B62" s="87"/>
      <c r="C62" s="87"/>
      <c r="D62" s="87"/>
      <c r="E62" s="87"/>
      <c r="F62" s="88"/>
      <c r="G62" s="88"/>
    </row>
    <row r="63" spans="2:7" ht="12" customHeight="1" x14ac:dyDescent="0.3">
      <c r="B63" s="89" t="s">
        <v>86</v>
      </c>
      <c r="C63" s="90"/>
      <c r="D63" s="90"/>
      <c r="E63" s="90"/>
      <c r="F63" s="90"/>
      <c r="G63" s="91">
        <f>G29+G40+G55+G61</f>
        <v>10599000</v>
      </c>
    </row>
    <row r="64" spans="2:7" ht="12" customHeight="1" x14ac:dyDescent="0.3">
      <c r="B64" s="92" t="s">
        <v>87</v>
      </c>
      <c r="C64" s="74"/>
      <c r="D64" s="74"/>
      <c r="E64" s="74"/>
      <c r="F64" s="74"/>
      <c r="G64" s="93">
        <f>G63*0.05</f>
        <v>529950</v>
      </c>
    </row>
    <row r="65" spans="2:7" ht="12" customHeight="1" x14ac:dyDescent="0.3">
      <c r="B65" s="94" t="s">
        <v>88</v>
      </c>
      <c r="C65" s="73"/>
      <c r="D65" s="73"/>
      <c r="E65" s="73"/>
      <c r="F65" s="73"/>
      <c r="G65" s="95">
        <f>G64+G63</f>
        <v>11128950</v>
      </c>
    </row>
    <row r="66" spans="2:7" ht="12" customHeight="1" x14ac:dyDescent="0.3">
      <c r="B66" s="92" t="s">
        <v>89</v>
      </c>
      <c r="C66" s="74"/>
      <c r="D66" s="74"/>
      <c r="E66" s="74"/>
      <c r="F66" s="74"/>
      <c r="G66" s="93">
        <f>G11</f>
        <v>20000000</v>
      </c>
    </row>
    <row r="67" spans="2:7" ht="12" customHeight="1" x14ac:dyDescent="0.3">
      <c r="B67" s="96" t="s">
        <v>90</v>
      </c>
      <c r="C67" s="97"/>
      <c r="D67" s="97"/>
      <c r="E67" s="97"/>
      <c r="F67" s="97"/>
      <c r="G67" s="98">
        <f>G66-G65</f>
        <v>8871050</v>
      </c>
    </row>
    <row r="68" spans="2:7" ht="12" customHeight="1" x14ac:dyDescent="0.3">
      <c r="B68" s="85" t="s">
        <v>91</v>
      </c>
      <c r="C68" s="86"/>
      <c r="D68" s="86"/>
      <c r="E68" s="86"/>
      <c r="F68" s="86"/>
      <c r="G68" s="82"/>
    </row>
    <row r="69" spans="2:7" ht="12.75" customHeight="1" thickBot="1" x14ac:dyDescent="0.35">
      <c r="B69" s="99"/>
      <c r="C69" s="86"/>
      <c r="D69" s="86"/>
      <c r="E69" s="86"/>
      <c r="F69" s="86"/>
      <c r="G69" s="82"/>
    </row>
    <row r="70" spans="2:7" ht="12" customHeight="1" x14ac:dyDescent="0.3">
      <c r="B70" s="111" t="s">
        <v>92</v>
      </c>
      <c r="C70" s="112"/>
      <c r="D70" s="112"/>
      <c r="E70" s="112"/>
      <c r="F70" s="113"/>
      <c r="G70" s="82"/>
    </row>
    <row r="71" spans="2:7" ht="12" customHeight="1" x14ac:dyDescent="0.3">
      <c r="B71" s="114" t="s">
        <v>93</v>
      </c>
      <c r="C71" s="84"/>
      <c r="D71" s="84"/>
      <c r="E71" s="84"/>
      <c r="F71" s="115"/>
      <c r="G71" s="82"/>
    </row>
    <row r="72" spans="2:7" ht="12" customHeight="1" x14ac:dyDescent="0.3">
      <c r="B72" s="114" t="s">
        <v>94</v>
      </c>
      <c r="C72" s="84"/>
      <c r="D72" s="84"/>
      <c r="E72" s="84"/>
      <c r="F72" s="115"/>
      <c r="G72" s="82"/>
    </row>
    <row r="73" spans="2:7" ht="12" customHeight="1" x14ac:dyDescent="0.3">
      <c r="B73" s="114" t="s">
        <v>95</v>
      </c>
      <c r="C73" s="84"/>
      <c r="D73" s="84"/>
      <c r="E73" s="84"/>
      <c r="F73" s="115"/>
      <c r="G73" s="82"/>
    </row>
    <row r="74" spans="2:7" ht="12" customHeight="1" x14ac:dyDescent="0.3">
      <c r="B74" s="114" t="s">
        <v>96</v>
      </c>
      <c r="C74" s="84"/>
      <c r="D74" s="84"/>
      <c r="E74" s="84"/>
      <c r="F74" s="115"/>
      <c r="G74" s="82"/>
    </row>
    <row r="75" spans="2:7" ht="12" customHeight="1" x14ac:dyDescent="0.3">
      <c r="B75" s="114" t="s">
        <v>97</v>
      </c>
      <c r="C75" s="84"/>
      <c r="D75" s="84"/>
      <c r="E75" s="84"/>
      <c r="F75" s="115"/>
      <c r="G75" s="82"/>
    </row>
    <row r="76" spans="2:7" ht="12.75" customHeight="1" thickBot="1" x14ac:dyDescent="0.35">
      <c r="B76" s="116" t="s">
        <v>98</v>
      </c>
      <c r="C76" s="117"/>
      <c r="D76" s="117"/>
      <c r="E76" s="117"/>
      <c r="F76" s="118"/>
      <c r="G76" s="82"/>
    </row>
    <row r="77" spans="2:7" ht="12.75" customHeight="1" x14ac:dyDescent="0.3">
      <c r="B77" s="109"/>
      <c r="C77" s="84"/>
      <c r="D77" s="84"/>
      <c r="E77" s="84"/>
      <c r="F77" s="84"/>
      <c r="G77" s="82"/>
    </row>
    <row r="78" spans="2:7" ht="15" customHeight="1" thickBot="1" x14ac:dyDescent="0.35">
      <c r="B78" s="146" t="s">
        <v>99</v>
      </c>
      <c r="C78" s="147"/>
      <c r="D78" s="108"/>
      <c r="E78" s="75"/>
      <c r="F78" s="75"/>
      <c r="G78" s="82"/>
    </row>
    <row r="79" spans="2:7" ht="12" customHeight="1" x14ac:dyDescent="0.3">
      <c r="B79" s="101" t="s">
        <v>83</v>
      </c>
      <c r="C79" s="76" t="s">
        <v>100</v>
      </c>
      <c r="D79" s="102" t="s">
        <v>101</v>
      </c>
      <c r="E79" s="75"/>
      <c r="F79" s="75"/>
      <c r="G79" s="82"/>
    </row>
    <row r="80" spans="2:7" ht="12" customHeight="1" x14ac:dyDescent="0.3">
      <c r="B80" s="103" t="s">
        <v>102</v>
      </c>
      <c r="C80" s="77">
        <f>G29</f>
        <v>8715000</v>
      </c>
      <c r="D80" s="104">
        <f>(C80/C86)</f>
        <v>0.78309274459854705</v>
      </c>
      <c r="E80" s="75"/>
      <c r="F80" s="75"/>
      <c r="G80" s="82"/>
    </row>
    <row r="81" spans="2:7" ht="12" customHeight="1" x14ac:dyDescent="0.3">
      <c r="B81" s="103" t="s">
        <v>103</v>
      </c>
      <c r="C81" s="78">
        <f>G34</f>
        <v>0</v>
      </c>
      <c r="D81" s="104">
        <v>0</v>
      </c>
      <c r="E81" s="75"/>
      <c r="F81" s="75"/>
      <c r="G81" s="82"/>
    </row>
    <row r="82" spans="2:7" ht="12" customHeight="1" x14ac:dyDescent="0.3">
      <c r="B82" s="103" t="s">
        <v>104</v>
      </c>
      <c r="C82" s="77">
        <f>G40</f>
        <v>375000</v>
      </c>
      <c r="D82" s="104">
        <f>(C82/C86)</f>
        <v>3.369590123057431E-2</v>
      </c>
      <c r="E82" s="75"/>
      <c r="F82" s="75"/>
      <c r="G82" s="82"/>
    </row>
    <row r="83" spans="2:7" ht="12" customHeight="1" x14ac:dyDescent="0.3">
      <c r="B83" s="103" t="s">
        <v>58</v>
      </c>
      <c r="C83" s="77">
        <f>G55</f>
        <v>1509000</v>
      </c>
      <c r="D83" s="104">
        <f>(C83/C86)</f>
        <v>0.13559230655183105</v>
      </c>
      <c r="E83" s="75"/>
      <c r="F83" s="75"/>
      <c r="G83" s="82"/>
    </row>
    <row r="84" spans="2:7" ht="12" customHeight="1" x14ac:dyDescent="0.3">
      <c r="B84" s="103" t="s">
        <v>105</v>
      </c>
      <c r="C84" s="79">
        <f>G61</f>
        <v>0</v>
      </c>
      <c r="D84" s="104">
        <f>(C84/C86)</f>
        <v>0</v>
      </c>
      <c r="E84" s="81"/>
      <c r="F84" s="81"/>
      <c r="G84" s="82"/>
    </row>
    <row r="85" spans="2:7" ht="12" customHeight="1" x14ac:dyDescent="0.3">
      <c r="B85" s="103" t="s">
        <v>106</v>
      </c>
      <c r="C85" s="79">
        <f>G64</f>
        <v>529950</v>
      </c>
      <c r="D85" s="104">
        <f>(C85/C86)</f>
        <v>4.7619047619047616E-2</v>
      </c>
      <c r="E85" s="81"/>
      <c r="F85" s="81"/>
      <c r="G85" s="82"/>
    </row>
    <row r="86" spans="2:7" ht="12.75" customHeight="1" thickBot="1" x14ac:dyDescent="0.35">
      <c r="B86" s="105" t="s">
        <v>107</v>
      </c>
      <c r="C86" s="106">
        <f>SUM(C80:C85)</f>
        <v>11128950</v>
      </c>
      <c r="D86" s="107">
        <f>SUM(D80:D85)</f>
        <v>1</v>
      </c>
      <c r="E86" s="81"/>
      <c r="F86" s="81"/>
      <c r="G86" s="82"/>
    </row>
    <row r="87" spans="2:7" ht="12" customHeight="1" x14ac:dyDescent="0.3">
      <c r="B87" s="99"/>
      <c r="C87" s="86"/>
      <c r="D87" s="86"/>
      <c r="E87" s="86"/>
      <c r="F87" s="86"/>
      <c r="G87" s="82"/>
    </row>
    <row r="88" spans="2:7" ht="12.75" customHeight="1" x14ac:dyDescent="0.3">
      <c r="B88" s="100"/>
      <c r="C88" s="86"/>
      <c r="D88" s="86"/>
      <c r="E88" s="86"/>
      <c r="F88" s="86"/>
      <c r="G88" s="82"/>
    </row>
    <row r="89" spans="2:7" ht="12" customHeight="1" thickBot="1" x14ac:dyDescent="0.35">
      <c r="B89" s="120"/>
      <c r="C89" s="121" t="s">
        <v>108</v>
      </c>
      <c r="D89" s="122"/>
      <c r="E89" s="123"/>
      <c r="F89" s="80"/>
      <c r="G89" s="82"/>
    </row>
    <row r="90" spans="2:7" ht="12" customHeight="1" x14ac:dyDescent="0.3">
      <c r="B90" s="124" t="s">
        <v>109</v>
      </c>
      <c r="C90" s="144">
        <f>+D90-500</f>
        <v>7500</v>
      </c>
      <c r="D90" s="144">
        <f>+G8</f>
        <v>8000</v>
      </c>
      <c r="E90" s="145">
        <f>+D90+500</f>
        <v>8500</v>
      </c>
      <c r="F90" s="119"/>
      <c r="G90" s="83"/>
    </row>
    <row r="91" spans="2:7" ht="12.75" customHeight="1" thickBot="1" x14ac:dyDescent="0.35">
      <c r="B91" s="105" t="s">
        <v>110</v>
      </c>
      <c r="C91" s="106">
        <f>(G65/C90)</f>
        <v>1483.86</v>
      </c>
      <c r="D91" s="106">
        <f>(G65/D90)</f>
        <v>1391.1187500000001</v>
      </c>
      <c r="E91" s="125">
        <f>(G65/E90)</f>
        <v>1309.2882352941176</v>
      </c>
      <c r="F91" s="119"/>
      <c r="G91" s="83"/>
    </row>
    <row r="92" spans="2:7" ht="15.6" customHeight="1" x14ac:dyDescent="0.3">
      <c r="B92" s="110" t="s">
        <v>111</v>
      </c>
      <c r="C92" s="84"/>
      <c r="D92" s="84"/>
      <c r="E92" s="84"/>
      <c r="F92" s="84"/>
      <c r="G92" s="84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2023-04-11T13:52:11Z</dcterms:modified>
  <cp:category/>
  <cp:contentStatus/>
</cp:coreProperties>
</file>