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8730C6C8-385D-4720-9BB0-1AEC76BD3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RAMBUES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70" i="1" l="1"/>
  <c r="D69" i="1"/>
  <c r="G69" i="1" s="1"/>
  <c r="G71" i="1" s="1"/>
  <c r="G58" i="1"/>
  <c r="G59" i="1"/>
  <c r="G60" i="1"/>
  <c r="G61" i="1"/>
  <c r="G62" i="1"/>
  <c r="G63" i="1"/>
  <c r="G64" i="1"/>
  <c r="G50" i="1"/>
  <c r="G51" i="1"/>
  <c r="G53" i="1"/>
  <c r="G48" i="1"/>
  <c r="D57" i="1"/>
  <c r="G57" i="1" s="1"/>
  <c r="G56" i="1"/>
  <c r="D55" i="1"/>
  <c r="G55" i="1" s="1"/>
  <c r="G54" i="1"/>
  <c r="D49" i="1"/>
  <c r="G49" i="1" s="1"/>
  <c r="G42" i="1"/>
  <c r="G41" i="1"/>
  <c r="G40" i="1"/>
  <c r="G39" i="1"/>
  <c r="G38" i="1"/>
  <c r="G37" i="1"/>
  <c r="G32" i="1"/>
  <c r="G33" i="1" s="1"/>
  <c r="G24" i="1"/>
  <c r="G25" i="1"/>
  <c r="G26" i="1"/>
  <c r="G27" i="1"/>
  <c r="D23" i="1"/>
  <c r="G23" i="1" s="1"/>
  <c r="D22" i="1"/>
  <c r="G22" i="1" s="1"/>
  <c r="G12" i="1"/>
  <c r="C91" i="1" l="1"/>
  <c r="C94" i="1" l="1"/>
  <c r="G21" i="1"/>
  <c r="G28" i="1" s="1"/>
  <c r="G76" i="1"/>
  <c r="G65" i="1" l="1"/>
  <c r="C93" i="1" s="1"/>
  <c r="G43" i="1"/>
  <c r="C92" i="1" s="1"/>
  <c r="G73" i="1" l="1"/>
  <c r="G74" i="1" s="1"/>
  <c r="C90" i="1"/>
  <c r="G75" i="1" l="1"/>
  <c r="C101" i="1" s="1"/>
  <c r="C95" i="1"/>
  <c r="D101" i="1" l="1"/>
  <c r="E101" i="1"/>
  <c r="G77" i="1"/>
  <c r="C96" i="1"/>
  <c r="D93" i="1" l="1"/>
  <c r="D92" i="1"/>
  <c r="D94" i="1"/>
  <c r="D90" i="1"/>
  <c r="D95" i="1"/>
  <c r="D96" i="1" l="1"/>
</calcChain>
</file>

<file path=xl/sharedStrings.xml><?xml version="1.0" encoding="utf-8"?>
<sst xmlns="http://schemas.openxmlformats.org/spreadsheetml/2006/main" count="182" uniqueCount="115">
  <si>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</si>
  <si>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</si>
  <si>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</si>
  <si>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</si>
  <si>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</si>
  <si>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</si>
  <si>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</si>
  <si>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</si>
  <si>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</si>
  <si>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</si>
  <si>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</si>
  <si>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</si>
  <si>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</si>
  <si>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</si>
  <si>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</si>
  <si>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</si>
  <si>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</si>
  <si>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</si>
  <si>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</si>
  <si>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</si>
  <si>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</si>
  <si>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</si>
  <si>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</si>
  <si>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</si>
  <si>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</si>
  <si>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</si>
  <si>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</si>
  <si>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</si>
  <si>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</si>
  <si>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</si>
  <si>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</si>
  <si>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</si>
  <si>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</si>
  <si>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</si>
  <si>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</si>
  <si>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</si>
  <si>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</si>
  <si>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</si>
  <si>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</si>
  <si>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</si>
  <si>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</si>
  <si>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</si>
  <si>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</si>
  <si>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</si>
  <si>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</si>
  <si>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</si>
  <si>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</si>
  <si>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</si>
  <si>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</si>
  <si>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</si>
  <si>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</si>
  <si>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</si>
  <si>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</si>
  <si>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</si>
  <si>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</si>
  <si>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</si>
  <si>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</si>
  <si>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</si>
  <si>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</si>
  <si>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</si>
  <si>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</si>
  <si>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</si>
  <si>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</si>
  <si>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LOS LAGOS</t>
  </si>
  <si>
    <t>PUERTO MONTT</t>
  </si>
  <si>
    <t>MERCADO LOCAL</t>
  </si>
  <si>
    <t>Cercado</t>
  </si>
  <si>
    <t>Junio</t>
  </si>
  <si>
    <t>Camellones y postura plástico</t>
  </si>
  <si>
    <t>Agosto</t>
  </si>
  <si>
    <t>Plantación</t>
  </si>
  <si>
    <t>Septiembre</t>
  </si>
  <si>
    <t>Sistema de Riego</t>
  </si>
  <si>
    <t>Aplicación fitosanitarios</t>
  </si>
  <si>
    <t>Control de malezas</t>
  </si>
  <si>
    <t>Sep-Feb</t>
  </si>
  <si>
    <t>Cosecha, selección y embalaje</t>
  </si>
  <si>
    <t>Dic-Feb</t>
  </si>
  <si>
    <t>ARADURA</t>
  </si>
  <si>
    <t>CRUZA</t>
  </si>
  <si>
    <t>RASTRAJE</t>
  </si>
  <si>
    <t>LIMPIADORA</t>
  </si>
  <si>
    <t>Julio</t>
  </si>
  <si>
    <t xml:space="preserve">APLICACIÓN DE CAL </t>
  </si>
  <si>
    <t>MAQ CONFEC DE ZANJAS</t>
  </si>
  <si>
    <t>MATERIALES</t>
  </si>
  <si>
    <t xml:space="preserve">PLANTAS </t>
  </si>
  <si>
    <t>u</t>
  </si>
  <si>
    <t>PLASTICO MULCH GRIS HUMO 2T</t>
  </si>
  <si>
    <t>MALLA URSUS 80CMX100</t>
  </si>
  <si>
    <t>mt</t>
  </si>
  <si>
    <t>POLIN IMPREGNADO 3-4"X1,8M</t>
  </si>
  <si>
    <t>SUPERFOSFATO TRIPLE POR KILO</t>
  </si>
  <si>
    <t>MURIATO DE POTASIO POR KILO</t>
  </si>
  <si>
    <t>CAL POR KILO</t>
  </si>
  <si>
    <t>Nov-Feb</t>
  </si>
  <si>
    <t xml:space="preserve">ZERO </t>
  </si>
  <si>
    <t>l</t>
  </si>
  <si>
    <t>FUNGICIDAS</t>
  </si>
  <si>
    <t>POLYBEN 80WP KILO</t>
  </si>
  <si>
    <t>BANDEJA PLASTICA</t>
  </si>
  <si>
    <t>TRASLADOS INTERNOS  PLANTAS (7)</t>
  </si>
  <si>
    <t>TRASLADOS INTERNOS  MULCH</t>
  </si>
  <si>
    <t>FRAMBUESAS</t>
  </si>
  <si>
    <t>MEEKER</t>
  </si>
  <si>
    <t>DIC-FEBRERO</t>
  </si>
  <si>
    <t>ALAMBRE LISO</t>
  </si>
  <si>
    <t>SISTEMA DE RIEGO FRAMBUESAS</t>
  </si>
  <si>
    <t>ro</t>
  </si>
  <si>
    <t>NITROMAG</t>
  </si>
  <si>
    <t>RENDIMIENTO (Ton/Há.)</t>
  </si>
  <si>
    <t>PRECIO ESPERADO ($/Ton)</t>
  </si>
  <si>
    <t>ESCENARIOS COSTO UNITARIO  ($/ton)</t>
  </si>
  <si>
    <t>Rendimiento (ton/hà)</t>
  </si>
  <si>
    <t>Costo unitario ($/ton)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</si>
</sst>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_-;\-* #,##0_-;_-* &quot;-&quot;??_-;_-@_-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</font>
    <font>
      <sz val="7"/>
      <color indexed="8"/>
      <name val="Calibri"/>
    </font>
    <font>
      <sz val="7"/>
      <name val="Calibri"/>
    </font>
    <font>
      <b/>
      <sz val="7"/>
      <name val="Calibri"/>
      <family val="2"/>
    </font>
    <font>
      <sz val="7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21" fillId="0" borderId="0" applyFont="0" applyFill="0" applyBorder="0" applyAlignment="0" applyProtection="0"/>
  </cellStyleXfs>
  <cellXfs count="167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9" fillId="8" borderId="34" xfId="0" applyNumberFormat="1" applyFont="1" applyFill="1" applyBorder="1" applyAlignment="1">
      <alignment vertical="center"/>
    </xf>
    <xf numFmtId="49" fontId="19" fillId="8" borderId="23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>
      <alignment vertical="center"/>
    </xf>
    <xf numFmtId="49" fontId="19" fillId="2" borderId="3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166" fontId="19" fillId="8" borderId="39" xfId="0" applyNumberFormat="1" applyFont="1" applyFill="1" applyBorder="1" applyAlignment="1">
      <alignment vertical="center"/>
    </xf>
    <xf numFmtId="9" fontId="19" fillId="8" borderId="40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0" fontId="20" fillId="9" borderId="52" xfId="0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/>
    </xf>
    <xf numFmtId="166" fontId="19" fillId="8" borderId="40" xfId="0" applyNumberFormat="1" applyFont="1" applyFill="1" applyBorder="1" applyAlignment="1">
      <alignment vertical="center"/>
    </xf>
    <xf numFmtId="0" fontId="22" fillId="0" borderId="56" xfId="0" applyNumberFormat="1" applyFont="1" applyFill="1" applyBorder="1" applyAlignment="1">
      <alignment vertical="center" wrapText="1"/>
    </xf>
    <xf numFmtId="0" fontId="22" fillId="0" borderId="56" xfId="0" applyFont="1" applyFill="1" applyBorder="1" applyAlignment="1">
      <alignment horizontal="center" vertical="center" wrapText="1"/>
    </xf>
    <xf numFmtId="168" fontId="22" fillId="10" borderId="56" xfId="1" applyNumberFormat="1" applyFont="1" applyFill="1" applyBorder="1" applyAlignment="1">
      <alignment vertical="center" wrapText="1"/>
    </xf>
    <xf numFmtId="0" fontId="23" fillId="0" borderId="56" xfId="0" applyNumberFormat="1" applyFont="1" applyBorder="1" applyAlignment="1" applyProtection="1">
      <alignment vertical="center" wrapText="1"/>
    </xf>
    <xf numFmtId="0" fontId="23" fillId="0" borderId="56" xfId="0" applyFont="1" applyBorder="1" applyAlignment="1">
      <alignment horizontal="center" vertical="center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</xf>
    <xf numFmtId="168" fontId="23" fillId="10" borderId="56" xfId="1" applyNumberFormat="1" applyFont="1" applyFill="1" applyBorder="1" applyAlignment="1" applyProtection="1">
      <alignment vertical="center"/>
    </xf>
    <xf numFmtId="0" fontId="22" fillId="0" borderId="56" xfId="0" applyFont="1" applyFill="1" applyBorder="1" applyAlignment="1">
      <alignment vertical="center" wrapText="1"/>
    </xf>
    <xf numFmtId="0" fontId="22" fillId="0" borderId="56" xfId="0" applyFont="1" applyFill="1" applyBorder="1" applyAlignment="1">
      <alignment horizontal="center" vertical="center"/>
    </xf>
    <xf numFmtId="168" fontId="22" fillId="0" borderId="56" xfId="1" applyNumberFormat="1" applyFont="1" applyFill="1" applyBorder="1" applyAlignment="1">
      <alignment horizontal="right" vertical="center" wrapText="1"/>
    </xf>
    <xf numFmtId="0" fontId="23" fillId="0" borderId="56" xfId="0" applyFont="1" applyFill="1" applyBorder="1" applyAlignment="1" applyProtection="1">
      <alignment horizontal="left" vertical="center" wrapText="1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168" fontId="23" fillId="0" borderId="56" xfId="1" applyNumberFormat="1" applyFont="1" applyFill="1" applyBorder="1" applyAlignment="1" applyProtection="1">
      <alignment horizontal="right" vertical="center"/>
    </xf>
    <xf numFmtId="168" fontId="15" fillId="2" borderId="15" xfId="0" applyNumberFormat="1" applyFont="1" applyFill="1" applyBorder="1" applyAlignment="1">
      <alignment vertical="center"/>
    </xf>
    <xf numFmtId="168" fontId="3" fillId="3" borderId="15" xfId="0" applyNumberFormat="1" applyFont="1" applyFill="1" applyBorder="1" applyAlignment="1">
      <alignment vertical="center"/>
    </xf>
    <xf numFmtId="0" fontId="24" fillId="11" borderId="56" xfId="0" applyFont="1" applyFill="1" applyBorder="1" applyAlignment="1">
      <alignment vertical="center" wrapText="1"/>
    </xf>
    <xf numFmtId="0" fontId="25" fillId="0" borderId="56" xfId="0" applyFont="1" applyFill="1" applyBorder="1" applyAlignment="1">
      <alignment horizontal="center" vertical="center" wrapText="1"/>
    </xf>
    <xf numFmtId="168" fontId="25" fillId="0" borderId="56" xfId="1" applyNumberFormat="1" applyFont="1" applyFill="1" applyBorder="1" applyAlignment="1">
      <alignment horizontal="center" vertical="center" wrapText="1"/>
    </xf>
    <xf numFmtId="0" fontId="25" fillId="11" borderId="56" xfId="0" applyFont="1" applyFill="1" applyBorder="1" applyAlignment="1">
      <alignment horizontal="left" vertical="center"/>
    </xf>
    <xf numFmtId="0" fontId="25" fillId="11" borderId="56" xfId="0" applyFont="1" applyFill="1" applyBorder="1" applyAlignment="1" applyProtection="1">
      <alignment horizontal="center" vertical="center"/>
    </xf>
    <xf numFmtId="0" fontId="25" fillId="11" borderId="56" xfId="1" applyNumberFormat="1" applyFont="1" applyFill="1" applyBorder="1" applyAlignment="1" applyProtection="1">
      <alignment horizontal="center" vertical="center"/>
      <protection locked="0"/>
    </xf>
    <xf numFmtId="168" fontId="25" fillId="10" borderId="56" xfId="1" applyNumberFormat="1" applyFont="1" applyFill="1" applyBorder="1" applyAlignment="1" applyProtection="1">
      <alignment vertical="center"/>
      <protection locked="0"/>
    </xf>
    <xf numFmtId="0" fontId="25" fillId="0" borderId="56" xfId="0" applyFont="1" applyFill="1" applyBorder="1" applyAlignment="1">
      <alignment horizontal="center" vertical="center"/>
    </xf>
    <xf numFmtId="0" fontId="25" fillId="11" borderId="56" xfId="0" applyFont="1" applyFill="1" applyBorder="1" applyAlignment="1">
      <alignment horizontal="left" vertical="center" wrapText="1"/>
    </xf>
    <xf numFmtId="0" fontId="24" fillId="11" borderId="56" xfId="0" applyFont="1" applyFill="1" applyBorder="1" applyAlignment="1">
      <alignment horizontal="left" vertical="center"/>
    </xf>
    <xf numFmtId="0" fontId="25" fillId="0" borderId="56" xfId="0" applyFont="1" applyBorder="1" applyAlignment="1">
      <alignment vertical="center" wrapText="1"/>
    </xf>
    <xf numFmtId="0" fontId="25" fillId="0" borderId="56" xfId="0" applyFont="1" applyBorder="1" applyAlignment="1">
      <alignment horizontal="center" vertical="center"/>
    </xf>
    <xf numFmtId="164" fontId="25" fillId="0" borderId="56" xfId="0" applyNumberFormat="1" applyFont="1" applyBorder="1" applyAlignment="1">
      <alignment horizontal="center" vertical="center"/>
    </xf>
    <xf numFmtId="168" fontId="25" fillId="11" borderId="56" xfId="1" applyNumberFormat="1" applyFont="1" applyFill="1" applyBorder="1" applyAlignment="1">
      <alignment horizontal="right" vertical="center"/>
    </xf>
    <xf numFmtId="168" fontId="15" fillId="0" borderId="56" xfId="1" applyNumberFormat="1" applyFont="1" applyBorder="1" applyAlignment="1">
      <alignment vertical="center"/>
    </xf>
    <xf numFmtId="3" fontId="19" fillId="8" borderId="54" xfId="0" applyNumberFormat="1" applyFont="1" applyFill="1" applyBorder="1" applyAlignment="1">
      <alignment vertical="center"/>
    </xf>
    <xf numFmtId="3" fontId="19" fillId="8" borderId="55" xfId="0" applyNumberFormat="1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9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2"/>
  <sheetViews>
    <sheetView showGridLines="0" tabSelected="1" topLeftCell="A79" zoomScaleNormal="100" workbookViewId="0">
      <selection activeCell="G53" sqref="G53"/>
    </sheetView>
  </sheetViews>
  <sheetFormatPr baseColWidth="10" defaultColWidth="10.85546875" defaultRowHeight="11.25" customHeight="1" x14ac:dyDescent="0.25"/>
  <cols>
    <col min="1" max="1" width="4.42578125" style="60" customWidth="1"/>
    <col min="2" max="2" width="20.5703125" style="60" customWidth="1"/>
    <col min="3" max="3" width="19.42578125" style="60" customWidth="1"/>
    <col min="4" max="4" width="9.42578125" style="60" customWidth="1"/>
    <col min="5" max="5" width="14.42578125" style="60" customWidth="1"/>
    <col min="6" max="6" width="11" style="60" customWidth="1"/>
    <col min="7" max="7" width="12.42578125" style="60" customWidth="1"/>
    <col min="8" max="255" width="10.85546875" style="60" customWidth="1"/>
    <col min="256" max="16384" width="10.85546875" style="61"/>
  </cols>
  <sheetData>
    <row r="1" spans="1:7" ht="15" customHeight="1" x14ac:dyDescent="0.25">
      <c r="A1" s="59"/>
      <c r="B1" s="59"/>
      <c r="C1" s="59"/>
      <c r="D1" s="59"/>
      <c r="E1" s="59"/>
      <c r="F1" s="59"/>
      <c r="G1" s="59"/>
    </row>
    <row r="2" spans="1:7" ht="15" customHeight="1" x14ac:dyDescent="0.25">
      <c r="A2" s="59"/>
      <c r="B2" s="59"/>
      <c r="C2" s="59"/>
      <c r="D2" s="59"/>
      <c r="E2" s="59"/>
      <c r="F2" s="59"/>
      <c r="G2" s="59"/>
    </row>
    <row r="3" spans="1:7" ht="15" customHeight="1" x14ac:dyDescent="0.25">
      <c r="A3" s="59"/>
      <c r="B3" s="59"/>
      <c r="C3" s="59"/>
      <c r="D3" s="59"/>
      <c r="E3" s="59"/>
      <c r="F3" s="59"/>
      <c r="G3" s="59"/>
    </row>
    <row r="4" spans="1:7" ht="15" customHeight="1" x14ac:dyDescent="0.25">
      <c r="A4" s="59"/>
      <c r="B4" s="59"/>
      <c r="C4" s="59"/>
      <c r="D4" s="59"/>
      <c r="E4" s="59"/>
      <c r="F4" s="59"/>
      <c r="G4" s="59"/>
    </row>
    <row r="5" spans="1:7" ht="15" customHeight="1" x14ac:dyDescent="0.25">
      <c r="A5" s="59"/>
      <c r="B5" s="59"/>
      <c r="C5" s="59"/>
      <c r="D5" s="59"/>
      <c r="E5" s="59"/>
      <c r="F5" s="59"/>
      <c r="G5" s="59"/>
    </row>
    <row r="6" spans="1:7" ht="15" customHeight="1" x14ac:dyDescent="0.25">
      <c r="A6" s="59"/>
      <c r="B6" s="59"/>
      <c r="C6" s="59"/>
      <c r="D6" s="59"/>
      <c r="E6" s="59"/>
      <c r="F6" s="59"/>
      <c r="G6" s="59"/>
    </row>
    <row r="7" spans="1:7" ht="15" customHeight="1" x14ac:dyDescent="0.25">
      <c r="A7" s="59"/>
      <c r="B7" s="59"/>
      <c r="C7" s="59"/>
      <c r="D7" s="59"/>
      <c r="E7" s="59"/>
      <c r="F7" s="59"/>
      <c r="G7" s="59"/>
    </row>
    <row r="8" spans="1:7" ht="15" customHeight="1" x14ac:dyDescent="0.25">
      <c r="A8" s="59"/>
      <c r="B8" s="62"/>
      <c r="C8" s="63"/>
      <c r="D8" s="59"/>
      <c r="E8" s="63"/>
      <c r="F8" s="63"/>
      <c r="G8" s="63"/>
    </row>
    <row r="9" spans="1:7" ht="12" customHeight="1" x14ac:dyDescent="0.25">
      <c r="A9" s="64"/>
      <c r="B9" s="1" t="s">
        <v>0</v>
      </c>
      <c r="C9" s="65" t="s">
        <v>103</v>
      </c>
      <c r="D9" s="66"/>
      <c r="E9" s="161" t="s">
        <v>110</v>
      </c>
      <c r="F9" s="162"/>
      <c r="G9" s="67">
        <v>12</v>
      </c>
    </row>
    <row r="10" spans="1:7" ht="38.25" customHeight="1" x14ac:dyDescent="0.25">
      <c r="A10" s="64"/>
      <c r="B10" s="2" t="s">
        <v>1</v>
      </c>
      <c r="C10" s="3" t="s">
        <v>104</v>
      </c>
      <c r="D10" s="68"/>
      <c r="E10" s="159" t="s">
        <v>2</v>
      </c>
      <c r="F10" s="160"/>
      <c r="G10" s="69" t="s">
        <v>105</v>
      </c>
    </row>
    <row r="11" spans="1:7" ht="18" customHeight="1" x14ac:dyDescent="0.25">
      <c r="A11" s="64"/>
      <c r="B11" s="2" t="s">
        <v>3</v>
      </c>
      <c r="C11" s="69" t="s">
        <v>4</v>
      </c>
      <c r="D11" s="68"/>
      <c r="E11" s="159" t="s">
        <v>111</v>
      </c>
      <c r="F11" s="160"/>
      <c r="G11" s="99">
        <v>5000000</v>
      </c>
    </row>
    <row r="12" spans="1:7" ht="11.25" customHeight="1" x14ac:dyDescent="0.25">
      <c r="A12" s="64"/>
      <c r="B12" s="2" t="s">
        <v>5</v>
      </c>
      <c r="C12" s="70" t="s">
        <v>63</v>
      </c>
      <c r="D12" s="68"/>
      <c r="E12" s="71" t="s">
        <v>6</v>
      </c>
      <c r="F12" s="72"/>
      <c r="G12" s="73">
        <f>(G9*G11)</f>
        <v>60000000</v>
      </c>
    </row>
    <row r="13" spans="1:7" ht="11.25" customHeight="1" x14ac:dyDescent="0.25">
      <c r="A13" s="64"/>
      <c r="B13" s="2" t="s">
        <v>7</v>
      </c>
      <c r="C13" s="69" t="s">
        <v>64</v>
      </c>
      <c r="D13" s="68"/>
      <c r="E13" s="159" t="s">
        <v>8</v>
      </c>
      <c r="F13" s="160"/>
      <c r="G13" s="69" t="s">
        <v>65</v>
      </c>
    </row>
    <row r="14" spans="1:7" ht="13.5" customHeight="1" x14ac:dyDescent="0.25">
      <c r="A14" s="64"/>
      <c r="B14" s="2" t="s">
        <v>9</v>
      </c>
      <c r="C14" s="69" t="s">
        <v>64</v>
      </c>
      <c r="D14" s="68"/>
      <c r="E14" s="159" t="s">
        <v>10</v>
      </c>
      <c r="F14" s="160"/>
      <c r="G14" s="69" t="s">
        <v>105</v>
      </c>
    </row>
    <row r="15" spans="1:7" ht="25.5" customHeight="1" x14ac:dyDescent="0.25">
      <c r="A15" s="64"/>
      <c r="B15" s="2" t="s">
        <v>11</v>
      </c>
      <c r="C15" s="74">
        <v>44998</v>
      </c>
      <c r="D15" s="68"/>
      <c r="E15" s="163" t="s">
        <v>12</v>
      </c>
      <c r="F15" s="164"/>
      <c r="G15" s="70" t="s">
        <v>13</v>
      </c>
    </row>
    <row r="16" spans="1:7" ht="12" customHeight="1" x14ac:dyDescent="0.25">
      <c r="A16" s="59"/>
      <c r="B16" s="75"/>
      <c r="C16" s="76"/>
      <c r="D16" s="6"/>
      <c r="E16" s="77"/>
      <c r="F16" s="77"/>
      <c r="G16" s="78"/>
    </row>
    <row r="17" spans="1:7" ht="12" customHeight="1" x14ac:dyDescent="0.25">
      <c r="A17" s="79"/>
      <c r="B17" s="165" t="s">
        <v>14</v>
      </c>
      <c r="C17" s="166"/>
      <c r="D17" s="166"/>
      <c r="E17" s="166"/>
      <c r="F17" s="166"/>
      <c r="G17" s="166"/>
    </row>
    <row r="18" spans="1:7" ht="12" customHeight="1" x14ac:dyDescent="0.25">
      <c r="A18" s="59"/>
      <c r="B18" s="80"/>
      <c r="C18" s="81"/>
      <c r="D18" s="81"/>
      <c r="E18" s="81"/>
      <c r="F18" s="82"/>
      <c r="G18" s="82"/>
    </row>
    <row r="19" spans="1:7" ht="12" customHeight="1" x14ac:dyDescent="0.25">
      <c r="A19" s="64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79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25">
      <c r="A21" s="79"/>
      <c r="B21" s="124" t="s">
        <v>66</v>
      </c>
      <c r="C21" s="125" t="s">
        <v>22</v>
      </c>
      <c r="D21" s="125">
        <v>6</v>
      </c>
      <c r="E21" s="125" t="s">
        <v>67</v>
      </c>
      <c r="F21" s="126">
        <v>25000</v>
      </c>
      <c r="G21" s="73">
        <f>(D21*F21)</f>
        <v>150000</v>
      </c>
    </row>
    <row r="22" spans="1:7" ht="12.75" customHeight="1" x14ac:dyDescent="0.25">
      <c r="A22" s="79"/>
      <c r="B22" s="124" t="s">
        <v>68</v>
      </c>
      <c r="C22" s="125" t="s">
        <v>22</v>
      </c>
      <c r="D22" s="125">
        <f>18.7*4</f>
        <v>74.8</v>
      </c>
      <c r="E22" s="125" t="s">
        <v>69</v>
      </c>
      <c r="F22" s="126">
        <v>25000</v>
      </c>
      <c r="G22" s="73">
        <f t="shared" ref="G22:G27" si="0">(D22*F22)</f>
        <v>1870000</v>
      </c>
    </row>
    <row r="23" spans="1:7" ht="12.75" customHeight="1" x14ac:dyDescent="0.25">
      <c r="A23" s="79"/>
      <c r="B23" s="124" t="s">
        <v>70</v>
      </c>
      <c r="C23" s="125" t="s">
        <v>22</v>
      </c>
      <c r="D23" s="125">
        <f>13.8*4</f>
        <v>55.2</v>
      </c>
      <c r="E23" s="125" t="s">
        <v>71</v>
      </c>
      <c r="F23" s="126">
        <v>25000</v>
      </c>
      <c r="G23" s="73">
        <f t="shared" si="0"/>
        <v>1380000</v>
      </c>
    </row>
    <row r="24" spans="1:7" ht="12.75" customHeight="1" x14ac:dyDescent="0.25">
      <c r="A24" s="79"/>
      <c r="B24" s="124" t="s">
        <v>72</v>
      </c>
      <c r="C24" s="125" t="s">
        <v>22</v>
      </c>
      <c r="D24" s="125">
        <v>4</v>
      </c>
      <c r="E24" s="125" t="s">
        <v>69</v>
      </c>
      <c r="F24" s="126">
        <v>25000</v>
      </c>
      <c r="G24" s="73">
        <f t="shared" si="0"/>
        <v>100000</v>
      </c>
    </row>
    <row r="25" spans="1:7" ht="12.75" customHeight="1" x14ac:dyDescent="0.25">
      <c r="A25" s="79"/>
      <c r="B25" s="124" t="s">
        <v>73</v>
      </c>
      <c r="C25" s="125" t="s">
        <v>22</v>
      </c>
      <c r="D25" s="125">
        <v>6</v>
      </c>
      <c r="E25" s="125" t="s">
        <v>69</v>
      </c>
      <c r="F25" s="126">
        <v>25000</v>
      </c>
      <c r="G25" s="73">
        <f t="shared" si="0"/>
        <v>150000</v>
      </c>
    </row>
    <row r="26" spans="1:7" ht="12.75" customHeight="1" x14ac:dyDescent="0.25">
      <c r="A26" s="79"/>
      <c r="B26" s="127" t="s">
        <v>74</v>
      </c>
      <c r="C26" s="128" t="s">
        <v>22</v>
      </c>
      <c r="D26" s="129">
        <v>6</v>
      </c>
      <c r="E26" s="130" t="s">
        <v>75</v>
      </c>
      <c r="F26" s="131">
        <v>25000</v>
      </c>
      <c r="G26" s="73">
        <f t="shared" si="0"/>
        <v>150000</v>
      </c>
    </row>
    <row r="27" spans="1:7" ht="12.75" customHeight="1" x14ac:dyDescent="0.25">
      <c r="A27" s="79"/>
      <c r="B27" s="127" t="s">
        <v>76</v>
      </c>
      <c r="C27" s="128" t="s">
        <v>22</v>
      </c>
      <c r="D27" s="129">
        <v>450</v>
      </c>
      <c r="E27" s="130" t="s">
        <v>77</v>
      </c>
      <c r="F27" s="131">
        <v>25000</v>
      </c>
      <c r="G27" s="73">
        <f t="shared" si="0"/>
        <v>11250000</v>
      </c>
    </row>
    <row r="28" spans="1:7" ht="12.75" customHeight="1" x14ac:dyDescent="0.25">
      <c r="A28" s="79"/>
      <c r="B28" s="8" t="s">
        <v>23</v>
      </c>
      <c r="C28" s="9"/>
      <c r="D28" s="9"/>
      <c r="E28" s="9"/>
      <c r="F28" s="10"/>
      <c r="G28" s="11">
        <f>SUM(G21:G27)</f>
        <v>15050000</v>
      </c>
    </row>
    <row r="29" spans="1:7" ht="12" customHeight="1" x14ac:dyDescent="0.25">
      <c r="A29" s="59"/>
      <c r="B29" s="80"/>
      <c r="C29" s="82"/>
      <c r="D29" s="82"/>
      <c r="E29" s="82"/>
      <c r="F29" s="83"/>
      <c r="G29" s="83"/>
    </row>
    <row r="30" spans="1:7" ht="12" customHeight="1" x14ac:dyDescent="0.25">
      <c r="A30" s="64"/>
      <c r="B30" s="12" t="s">
        <v>24</v>
      </c>
      <c r="C30" s="13"/>
      <c r="D30" s="14"/>
      <c r="E30" s="14"/>
      <c r="F30" s="15"/>
      <c r="G30" s="15"/>
    </row>
    <row r="31" spans="1:7" ht="24" customHeight="1" x14ac:dyDescent="0.25">
      <c r="A31" s="64"/>
      <c r="B31" s="16" t="s">
        <v>16</v>
      </c>
      <c r="C31" s="17" t="s">
        <v>17</v>
      </c>
      <c r="D31" s="17" t="s">
        <v>18</v>
      </c>
      <c r="E31" s="16" t="s">
        <v>19</v>
      </c>
      <c r="F31" s="17" t="s">
        <v>20</v>
      </c>
      <c r="G31" s="16" t="s">
        <v>21</v>
      </c>
    </row>
    <row r="32" spans="1:7" ht="12" customHeight="1" x14ac:dyDescent="0.25">
      <c r="A32" s="64"/>
      <c r="B32" s="132"/>
      <c r="C32" s="133"/>
      <c r="D32" s="133"/>
      <c r="E32" s="133"/>
      <c r="F32" s="134"/>
      <c r="G32" s="138">
        <f>D32*F32</f>
        <v>0</v>
      </c>
    </row>
    <row r="33" spans="1:11" ht="12" customHeight="1" x14ac:dyDescent="0.25">
      <c r="A33" s="64"/>
      <c r="B33" s="18" t="s">
        <v>25</v>
      </c>
      <c r="C33" s="19"/>
      <c r="D33" s="19"/>
      <c r="E33" s="19"/>
      <c r="F33" s="20"/>
      <c r="G33" s="139">
        <f>SUM(G32:G32)</f>
        <v>0</v>
      </c>
    </row>
    <row r="34" spans="1:11" ht="12" customHeight="1" x14ac:dyDescent="0.25">
      <c r="A34" s="59"/>
      <c r="B34" s="84"/>
      <c r="C34" s="85"/>
      <c r="D34" s="85"/>
      <c r="E34" s="85"/>
      <c r="F34" s="86"/>
      <c r="G34" s="86"/>
    </row>
    <row r="35" spans="1:11" ht="12" customHeight="1" x14ac:dyDescent="0.25">
      <c r="A35" s="64"/>
      <c r="B35" s="12" t="s">
        <v>26</v>
      </c>
      <c r="C35" s="13"/>
      <c r="D35" s="14"/>
      <c r="E35" s="14"/>
      <c r="F35" s="15"/>
      <c r="G35" s="15"/>
    </row>
    <row r="36" spans="1:11" ht="24" customHeight="1" x14ac:dyDescent="0.25">
      <c r="A36" s="64"/>
      <c r="B36" s="21" t="s">
        <v>16</v>
      </c>
      <c r="C36" s="21" t="s">
        <v>17</v>
      </c>
      <c r="D36" s="21" t="s">
        <v>18</v>
      </c>
      <c r="E36" s="21" t="s">
        <v>19</v>
      </c>
      <c r="F36" s="22" t="s">
        <v>20</v>
      </c>
      <c r="G36" s="21" t="s">
        <v>21</v>
      </c>
    </row>
    <row r="37" spans="1:11" ht="12.75" customHeight="1" x14ac:dyDescent="0.25">
      <c r="A37" s="79"/>
      <c r="B37" s="132" t="s">
        <v>78</v>
      </c>
      <c r="C37" s="133" t="s">
        <v>27</v>
      </c>
      <c r="D37" s="133">
        <v>0.125</v>
      </c>
      <c r="E37" s="133" t="s">
        <v>69</v>
      </c>
      <c r="F37" s="134">
        <v>35000</v>
      </c>
      <c r="G37" s="138">
        <f>D37*F37</f>
        <v>4375</v>
      </c>
    </row>
    <row r="38" spans="1:11" ht="12.75" customHeight="1" x14ac:dyDescent="0.25">
      <c r="A38" s="79"/>
      <c r="B38" s="132" t="s">
        <v>79</v>
      </c>
      <c r="C38" s="133" t="s">
        <v>27</v>
      </c>
      <c r="D38" s="133">
        <v>0.125</v>
      </c>
      <c r="E38" s="133" t="s">
        <v>69</v>
      </c>
      <c r="F38" s="134">
        <v>35000</v>
      </c>
      <c r="G38" s="138">
        <f t="shared" ref="G38:G42" si="1">D38*F38</f>
        <v>4375</v>
      </c>
    </row>
    <row r="39" spans="1:11" ht="12.75" customHeight="1" x14ac:dyDescent="0.25">
      <c r="A39" s="79"/>
      <c r="B39" s="132" t="s">
        <v>80</v>
      </c>
      <c r="C39" s="133" t="s">
        <v>27</v>
      </c>
      <c r="D39" s="133">
        <v>1</v>
      </c>
      <c r="E39" s="133" t="s">
        <v>69</v>
      </c>
      <c r="F39" s="134">
        <v>35000</v>
      </c>
      <c r="G39" s="138">
        <f t="shared" si="1"/>
        <v>35000</v>
      </c>
    </row>
    <row r="40" spans="1:11" ht="12.75" customHeight="1" x14ac:dyDescent="0.25">
      <c r="A40" s="79"/>
      <c r="B40" s="132" t="s">
        <v>81</v>
      </c>
      <c r="C40" s="133" t="s">
        <v>27</v>
      </c>
      <c r="D40" s="133">
        <v>1</v>
      </c>
      <c r="E40" s="133" t="s">
        <v>82</v>
      </c>
      <c r="F40" s="134">
        <v>35000</v>
      </c>
      <c r="G40" s="138">
        <f t="shared" si="1"/>
        <v>35000</v>
      </c>
    </row>
    <row r="41" spans="1:11" ht="12.75" customHeight="1" x14ac:dyDescent="0.25">
      <c r="A41" s="79"/>
      <c r="B41" s="132" t="s">
        <v>83</v>
      </c>
      <c r="C41" s="133" t="s">
        <v>27</v>
      </c>
      <c r="D41" s="133">
        <v>1</v>
      </c>
      <c r="E41" s="133" t="s">
        <v>69</v>
      </c>
      <c r="F41" s="134">
        <v>35000</v>
      </c>
      <c r="G41" s="138">
        <f t="shared" si="1"/>
        <v>35000</v>
      </c>
    </row>
    <row r="42" spans="1:11" ht="12.75" customHeight="1" x14ac:dyDescent="0.25">
      <c r="A42" s="79"/>
      <c r="B42" s="135" t="s">
        <v>84</v>
      </c>
      <c r="C42" s="133" t="s">
        <v>27</v>
      </c>
      <c r="D42" s="136">
        <v>0.25</v>
      </c>
      <c r="E42" s="133" t="s">
        <v>82</v>
      </c>
      <c r="F42" s="137">
        <v>35000</v>
      </c>
      <c r="G42" s="138">
        <f t="shared" si="1"/>
        <v>8750</v>
      </c>
    </row>
    <row r="43" spans="1:11" ht="12.75" customHeight="1" x14ac:dyDescent="0.25">
      <c r="A43" s="64"/>
      <c r="B43" s="23" t="s">
        <v>28</v>
      </c>
      <c r="C43" s="24"/>
      <c r="D43" s="24"/>
      <c r="E43" s="24"/>
      <c r="F43" s="25"/>
      <c r="G43" s="26">
        <f>SUM(G37:G42)</f>
        <v>122500</v>
      </c>
    </row>
    <row r="44" spans="1:11" ht="12" customHeight="1" x14ac:dyDescent="0.25">
      <c r="A44" s="59"/>
      <c r="B44" s="84"/>
      <c r="C44" s="85"/>
      <c r="D44" s="85"/>
      <c r="E44" s="85"/>
      <c r="F44" s="86"/>
      <c r="G44" s="86"/>
    </row>
    <row r="45" spans="1:11" ht="12" customHeight="1" x14ac:dyDescent="0.25">
      <c r="A45" s="64"/>
      <c r="B45" s="12" t="s">
        <v>29</v>
      </c>
      <c r="C45" s="13"/>
      <c r="D45" s="14"/>
      <c r="E45" s="14"/>
      <c r="F45" s="15"/>
      <c r="G45" s="15"/>
    </row>
    <row r="46" spans="1:11" ht="24" customHeight="1" x14ac:dyDescent="0.25">
      <c r="A46" s="64"/>
      <c r="B46" s="22" t="s">
        <v>30</v>
      </c>
      <c r="C46" s="22" t="s">
        <v>31</v>
      </c>
      <c r="D46" s="22" t="s">
        <v>32</v>
      </c>
      <c r="E46" s="22" t="s">
        <v>19</v>
      </c>
      <c r="F46" s="22" t="s">
        <v>20</v>
      </c>
      <c r="G46" s="22" t="s">
        <v>21</v>
      </c>
      <c r="K46" s="87"/>
    </row>
    <row r="47" spans="1:11" ht="12.75" customHeight="1" x14ac:dyDescent="0.25">
      <c r="A47" s="79"/>
      <c r="B47" s="140" t="s">
        <v>85</v>
      </c>
      <c r="C47" s="141"/>
      <c r="D47" s="141"/>
      <c r="E47" s="141"/>
      <c r="F47" s="142"/>
      <c r="G47" s="27"/>
      <c r="K47" s="87"/>
    </row>
    <row r="48" spans="1:11" ht="12.75" customHeight="1" x14ac:dyDescent="0.25">
      <c r="A48" s="79"/>
      <c r="B48" s="143" t="s">
        <v>86</v>
      </c>
      <c r="C48" s="144" t="s">
        <v>87</v>
      </c>
      <c r="D48" s="145">
        <v>16000</v>
      </c>
      <c r="E48" s="144" t="s">
        <v>71</v>
      </c>
      <c r="F48" s="146">
        <v>600</v>
      </c>
      <c r="G48" s="138">
        <f t="shared" ref="G48:G64" si="2">D48*F48</f>
        <v>9600000</v>
      </c>
      <c r="K48" s="87"/>
    </row>
    <row r="49" spans="1:11" ht="12.75" customHeight="1" x14ac:dyDescent="0.25">
      <c r="A49" s="79"/>
      <c r="B49" s="143" t="s">
        <v>88</v>
      </c>
      <c r="C49" s="144" t="s">
        <v>34</v>
      </c>
      <c r="D49" s="145">
        <f>187*4</f>
        <v>748</v>
      </c>
      <c r="E49" s="147" t="s">
        <v>69</v>
      </c>
      <c r="F49" s="146">
        <v>3000</v>
      </c>
      <c r="G49" s="138">
        <f t="shared" si="2"/>
        <v>2244000</v>
      </c>
      <c r="K49" s="87"/>
    </row>
    <row r="50" spans="1:11" ht="12.75" customHeight="1" x14ac:dyDescent="0.25">
      <c r="A50" s="79"/>
      <c r="B50" s="143" t="s">
        <v>89</v>
      </c>
      <c r="C50" s="144" t="s">
        <v>90</v>
      </c>
      <c r="D50" s="145">
        <v>400</v>
      </c>
      <c r="E50" s="144" t="s">
        <v>82</v>
      </c>
      <c r="F50" s="146">
        <v>1166</v>
      </c>
      <c r="G50" s="138">
        <f t="shared" si="2"/>
        <v>466400</v>
      </c>
      <c r="K50" s="87"/>
    </row>
    <row r="51" spans="1:11" ht="21" customHeight="1" x14ac:dyDescent="0.25">
      <c r="A51" s="79"/>
      <c r="B51" s="148" t="s">
        <v>91</v>
      </c>
      <c r="C51" s="144" t="s">
        <v>87</v>
      </c>
      <c r="D51" s="145">
        <v>566</v>
      </c>
      <c r="E51" s="144" t="s">
        <v>82</v>
      </c>
      <c r="F51" s="146">
        <v>4540</v>
      </c>
      <c r="G51" s="138">
        <f t="shared" si="2"/>
        <v>2569640</v>
      </c>
      <c r="K51" s="87"/>
    </row>
    <row r="52" spans="1:11" ht="12.75" customHeight="1" x14ac:dyDescent="0.25">
      <c r="A52" s="79"/>
      <c r="B52" s="148" t="s">
        <v>106</v>
      </c>
      <c r="C52" s="144" t="s">
        <v>108</v>
      </c>
      <c r="D52" s="145">
        <v>11</v>
      </c>
      <c r="E52" s="144" t="s">
        <v>82</v>
      </c>
      <c r="F52" s="146">
        <v>63270</v>
      </c>
      <c r="G52" s="138">
        <f t="shared" si="2"/>
        <v>695970</v>
      </c>
      <c r="K52" s="87"/>
    </row>
    <row r="53" spans="1:11" ht="12.75" customHeight="1" x14ac:dyDescent="0.25">
      <c r="A53" s="79"/>
      <c r="B53" s="149" t="s">
        <v>33</v>
      </c>
      <c r="C53" s="144"/>
      <c r="D53" s="145"/>
      <c r="E53" s="144"/>
      <c r="F53" s="146"/>
      <c r="G53" s="138">
        <f t="shared" si="2"/>
        <v>0</v>
      </c>
      <c r="K53" s="87"/>
    </row>
    <row r="54" spans="1:11" ht="22.5" customHeight="1" x14ac:dyDescent="0.25">
      <c r="A54" s="79"/>
      <c r="B54" s="148" t="s">
        <v>92</v>
      </c>
      <c r="C54" s="144" t="s">
        <v>34</v>
      </c>
      <c r="D54" s="145">
        <v>500</v>
      </c>
      <c r="E54" s="147" t="s">
        <v>69</v>
      </c>
      <c r="F54" s="146">
        <v>952</v>
      </c>
      <c r="G54" s="138">
        <f t="shared" si="2"/>
        <v>476000</v>
      </c>
      <c r="K54" s="87"/>
    </row>
    <row r="55" spans="1:11" ht="12.75" customHeight="1" x14ac:dyDescent="0.25">
      <c r="A55" s="79"/>
      <c r="B55" s="143" t="s">
        <v>109</v>
      </c>
      <c r="C55" s="144" t="s">
        <v>34</v>
      </c>
      <c r="D55" s="145">
        <f>22.5*4</f>
        <v>90</v>
      </c>
      <c r="E55" s="147" t="s">
        <v>69</v>
      </c>
      <c r="F55" s="146">
        <v>1020</v>
      </c>
      <c r="G55" s="138">
        <f t="shared" si="2"/>
        <v>91800</v>
      </c>
      <c r="K55" s="87"/>
    </row>
    <row r="56" spans="1:11" ht="12.75" customHeight="1" x14ac:dyDescent="0.25">
      <c r="A56" s="79"/>
      <c r="B56" s="143" t="s">
        <v>93</v>
      </c>
      <c r="C56" s="144" t="s">
        <v>34</v>
      </c>
      <c r="D56" s="145">
        <v>300</v>
      </c>
      <c r="E56" s="147" t="s">
        <v>69</v>
      </c>
      <c r="F56" s="146">
        <v>995</v>
      </c>
      <c r="G56" s="138">
        <f t="shared" si="2"/>
        <v>298500</v>
      </c>
      <c r="K56" s="87"/>
    </row>
    <row r="57" spans="1:11" ht="12.75" customHeight="1" x14ac:dyDescent="0.25">
      <c r="A57" s="79"/>
      <c r="B57" s="143" t="s">
        <v>94</v>
      </c>
      <c r="C57" s="144" t="s">
        <v>34</v>
      </c>
      <c r="D57" s="145">
        <f>500*4</f>
        <v>2000</v>
      </c>
      <c r="E57" s="147" t="s">
        <v>69</v>
      </c>
      <c r="F57" s="146">
        <v>102</v>
      </c>
      <c r="G57" s="138">
        <f t="shared" si="2"/>
        <v>204000</v>
      </c>
      <c r="K57" s="87"/>
    </row>
    <row r="58" spans="1:11" ht="12.75" customHeight="1" x14ac:dyDescent="0.25">
      <c r="A58" s="79"/>
      <c r="B58" s="149" t="s">
        <v>35</v>
      </c>
      <c r="C58" s="144"/>
      <c r="D58" s="145"/>
      <c r="E58" s="144"/>
      <c r="F58" s="146"/>
      <c r="G58" s="138">
        <f t="shared" si="2"/>
        <v>0</v>
      </c>
      <c r="K58" s="87"/>
    </row>
    <row r="59" spans="1:11" ht="12.75" customHeight="1" x14ac:dyDescent="0.25">
      <c r="A59" s="79"/>
      <c r="B59" s="143" t="s">
        <v>96</v>
      </c>
      <c r="C59" s="144" t="s">
        <v>97</v>
      </c>
      <c r="D59" s="145">
        <v>4</v>
      </c>
      <c r="E59" s="144" t="s">
        <v>95</v>
      </c>
      <c r="F59" s="146">
        <v>55000</v>
      </c>
      <c r="G59" s="138">
        <f t="shared" si="2"/>
        <v>220000</v>
      </c>
      <c r="K59" s="87"/>
    </row>
    <row r="60" spans="1:11" ht="12.75" customHeight="1" x14ac:dyDescent="0.25">
      <c r="A60" s="79"/>
      <c r="B60" s="149" t="s">
        <v>98</v>
      </c>
      <c r="C60" s="144"/>
      <c r="D60" s="145"/>
      <c r="E60" s="144"/>
      <c r="F60" s="146"/>
      <c r="G60" s="138">
        <f t="shared" si="2"/>
        <v>0</v>
      </c>
      <c r="K60" s="87"/>
    </row>
    <row r="61" spans="1:11" ht="12.75" customHeight="1" x14ac:dyDescent="0.25">
      <c r="A61" s="79"/>
      <c r="B61" s="143" t="s">
        <v>99</v>
      </c>
      <c r="C61" s="144" t="s">
        <v>34</v>
      </c>
      <c r="D61" s="145">
        <v>4</v>
      </c>
      <c r="E61" s="144" t="s">
        <v>95</v>
      </c>
      <c r="F61" s="146">
        <v>25000</v>
      </c>
      <c r="G61" s="138">
        <f t="shared" si="2"/>
        <v>100000</v>
      </c>
      <c r="K61" s="87"/>
    </row>
    <row r="62" spans="1:11" ht="12.75" customHeight="1" x14ac:dyDescent="0.25">
      <c r="A62" s="79"/>
      <c r="B62" s="149" t="s">
        <v>37</v>
      </c>
      <c r="C62" s="144"/>
      <c r="D62" s="145"/>
      <c r="E62" s="144"/>
      <c r="F62" s="146"/>
      <c r="G62" s="138">
        <f t="shared" si="2"/>
        <v>0</v>
      </c>
      <c r="K62" s="87"/>
    </row>
    <row r="63" spans="1:11" ht="12.75" customHeight="1" x14ac:dyDescent="0.25">
      <c r="A63" s="79"/>
      <c r="B63" s="143" t="s">
        <v>100</v>
      </c>
      <c r="C63" s="144" t="s">
        <v>87</v>
      </c>
      <c r="D63" s="145">
        <v>150</v>
      </c>
      <c r="E63" s="144" t="s">
        <v>77</v>
      </c>
      <c r="F63" s="146">
        <v>3500</v>
      </c>
      <c r="G63" s="138">
        <f t="shared" si="2"/>
        <v>525000</v>
      </c>
      <c r="K63" s="87"/>
    </row>
    <row r="64" spans="1:11" ht="12.75" customHeight="1" x14ac:dyDescent="0.25">
      <c r="A64" s="79"/>
      <c r="B64" s="143" t="s">
        <v>107</v>
      </c>
      <c r="C64" s="144" t="s">
        <v>87</v>
      </c>
      <c r="D64" s="145">
        <v>1</v>
      </c>
      <c r="E64" s="144" t="s">
        <v>69</v>
      </c>
      <c r="F64" s="146">
        <v>2500000</v>
      </c>
      <c r="G64" s="138">
        <f t="shared" si="2"/>
        <v>2500000</v>
      </c>
      <c r="K64" s="87"/>
    </row>
    <row r="65" spans="1:7" ht="13.5" customHeight="1" x14ac:dyDescent="0.25">
      <c r="A65" s="64"/>
      <c r="B65" s="28" t="s">
        <v>36</v>
      </c>
      <c r="C65" s="29"/>
      <c r="D65" s="29"/>
      <c r="E65" s="29"/>
      <c r="F65" s="30"/>
      <c r="G65" s="31">
        <f>SUM(G47:G64)</f>
        <v>19991310</v>
      </c>
    </row>
    <row r="66" spans="1:7" ht="12" customHeight="1" x14ac:dyDescent="0.25">
      <c r="A66" s="59"/>
      <c r="B66" s="84"/>
      <c r="C66" s="85"/>
      <c r="D66" s="85"/>
      <c r="E66" s="88"/>
      <c r="F66" s="86"/>
      <c r="G66" s="86"/>
    </row>
    <row r="67" spans="1:7" ht="12" customHeight="1" x14ac:dyDescent="0.25">
      <c r="A67" s="64"/>
      <c r="B67" s="12" t="s">
        <v>37</v>
      </c>
      <c r="C67" s="13"/>
      <c r="D67" s="14"/>
      <c r="E67" s="14"/>
      <c r="F67" s="15"/>
      <c r="G67" s="15"/>
    </row>
    <row r="68" spans="1:7" ht="24" customHeight="1" x14ac:dyDescent="0.25">
      <c r="A68" s="64"/>
      <c r="B68" s="21" t="s">
        <v>38</v>
      </c>
      <c r="C68" s="22" t="s">
        <v>31</v>
      </c>
      <c r="D68" s="22" t="s">
        <v>32</v>
      </c>
      <c r="E68" s="21" t="s">
        <v>19</v>
      </c>
      <c r="F68" s="22" t="s">
        <v>20</v>
      </c>
      <c r="G68" s="21" t="s">
        <v>21</v>
      </c>
    </row>
    <row r="69" spans="1:7" ht="20.25" customHeight="1" x14ac:dyDescent="0.25">
      <c r="A69" s="79"/>
      <c r="B69" s="150" t="s">
        <v>101</v>
      </c>
      <c r="C69" s="151" t="s">
        <v>34</v>
      </c>
      <c r="D69" s="152">
        <f>27.5*4</f>
        <v>110</v>
      </c>
      <c r="E69" s="151" t="s">
        <v>71</v>
      </c>
      <c r="F69" s="153">
        <v>1563</v>
      </c>
      <c r="G69" s="154">
        <f>D69*F69</f>
        <v>171930</v>
      </c>
    </row>
    <row r="70" spans="1:7" ht="21" customHeight="1" x14ac:dyDescent="0.25">
      <c r="A70" s="91"/>
      <c r="B70" s="150" t="s">
        <v>102</v>
      </c>
      <c r="C70" s="151" t="s">
        <v>34</v>
      </c>
      <c r="D70" s="152">
        <v>748</v>
      </c>
      <c r="E70" s="151" t="s">
        <v>67</v>
      </c>
      <c r="F70" s="153">
        <v>69.814000000000007</v>
      </c>
      <c r="G70" s="154">
        <f>D70*F70</f>
        <v>52220.872000000003</v>
      </c>
    </row>
    <row r="71" spans="1:7" ht="13.5" customHeight="1" x14ac:dyDescent="0.25">
      <c r="A71" s="64"/>
      <c r="B71" s="23" t="s">
        <v>62</v>
      </c>
      <c r="C71" s="32"/>
      <c r="D71" s="32"/>
      <c r="E71" s="32"/>
      <c r="F71" s="33"/>
      <c r="G71" s="34">
        <f>SUM(G69:G70)</f>
        <v>224150.872</v>
      </c>
    </row>
    <row r="72" spans="1:7" ht="12" customHeight="1" x14ac:dyDescent="0.25">
      <c r="A72" s="59"/>
      <c r="B72" s="89"/>
      <c r="C72" s="89"/>
      <c r="D72" s="89"/>
      <c r="E72" s="89"/>
      <c r="F72" s="90"/>
      <c r="G72" s="90"/>
    </row>
    <row r="73" spans="1:7" ht="12" customHeight="1" x14ac:dyDescent="0.25">
      <c r="A73" s="91"/>
      <c r="B73" s="43" t="s">
        <v>39</v>
      </c>
      <c r="C73" s="44"/>
      <c r="D73" s="44"/>
      <c r="E73" s="44"/>
      <c r="F73" s="44"/>
      <c r="G73" s="58">
        <f>G28+G43+G65+G71+G33</f>
        <v>35387960.872000001</v>
      </c>
    </row>
    <row r="74" spans="1:7" ht="12" customHeight="1" x14ac:dyDescent="0.25">
      <c r="A74" s="91"/>
      <c r="B74" s="45" t="s">
        <v>40</v>
      </c>
      <c r="C74" s="36"/>
      <c r="D74" s="36"/>
      <c r="E74" s="36"/>
      <c r="F74" s="36"/>
      <c r="G74" s="46">
        <f>G73*0.05</f>
        <v>1769398.0436000002</v>
      </c>
    </row>
    <row r="75" spans="1:7" ht="12" customHeight="1" x14ac:dyDescent="0.25">
      <c r="A75" s="91"/>
      <c r="B75" s="47" t="s">
        <v>41</v>
      </c>
      <c r="C75" s="35"/>
      <c r="D75" s="35"/>
      <c r="E75" s="35"/>
      <c r="F75" s="35"/>
      <c r="G75" s="48">
        <f>G74+G73</f>
        <v>37157358.915600002</v>
      </c>
    </row>
    <row r="76" spans="1:7" ht="12" customHeight="1" x14ac:dyDescent="0.25">
      <c r="A76" s="91"/>
      <c r="B76" s="45" t="s">
        <v>42</v>
      </c>
      <c r="C76" s="36"/>
      <c r="D76" s="36"/>
      <c r="E76" s="36"/>
      <c r="F76" s="36"/>
      <c r="G76" s="46">
        <f>G12</f>
        <v>60000000</v>
      </c>
    </row>
    <row r="77" spans="1:7" ht="12" customHeight="1" x14ac:dyDescent="0.25">
      <c r="A77" s="91"/>
      <c r="B77" s="49" t="s">
        <v>43</v>
      </c>
      <c r="C77" s="50"/>
      <c r="D77" s="50"/>
      <c r="E77" s="50"/>
      <c r="F77" s="50"/>
      <c r="G77" s="51">
        <f>G76-G75</f>
        <v>22842641.084399998</v>
      </c>
    </row>
    <row r="78" spans="1:7" ht="12" customHeight="1" x14ac:dyDescent="0.25">
      <c r="A78" s="91"/>
      <c r="B78" s="41" t="s">
        <v>44</v>
      </c>
      <c r="C78" s="42"/>
      <c r="D78" s="42"/>
      <c r="E78" s="42"/>
      <c r="F78" s="42"/>
      <c r="G78" s="39"/>
    </row>
    <row r="79" spans="1:7" ht="12.75" customHeight="1" thickBot="1" x14ac:dyDescent="0.3">
      <c r="A79" s="91"/>
      <c r="B79" s="52"/>
      <c r="C79" s="42"/>
      <c r="D79" s="42"/>
      <c r="E79" s="42"/>
      <c r="F79" s="42"/>
      <c r="G79" s="39"/>
    </row>
    <row r="80" spans="1:7" ht="12" customHeight="1" x14ac:dyDescent="0.25">
      <c r="A80" s="91"/>
      <c r="B80" s="56" t="s">
        <v>45</v>
      </c>
      <c r="C80" s="92"/>
      <c r="D80" s="92"/>
      <c r="E80" s="92"/>
      <c r="F80" s="93"/>
      <c r="G80" s="39"/>
    </row>
    <row r="81" spans="1:7" ht="12" customHeight="1" x14ac:dyDescent="0.25">
      <c r="A81" s="91"/>
      <c r="B81" s="100" t="s">
        <v>46</v>
      </c>
      <c r="C81" s="54"/>
      <c r="D81" s="54"/>
      <c r="E81" s="54"/>
      <c r="F81" s="94"/>
      <c r="G81" s="39"/>
    </row>
    <row r="82" spans="1:7" ht="12" customHeight="1" x14ac:dyDescent="0.25">
      <c r="A82" s="91"/>
      <c r="B82" s="100" t="s">
        <v>47</v>
      </c>
      <c r="C82" s="54"/>
      <c r="D82" s="54"/>
      <c r="E82" s="54"/>
      <c r="F82" s="94"/>
      <c r="G82" s="39"/>
    </row>
    <row r="83" spans="1:7" ht="12" customHeight="1" x14ac:dyDescent="0.25">
      <c r="A83" s="91"/>
      <c r="B83" s="100" t="s">
        <v>48</v>
      </c>
      <c r="C83" s="54"/>
      <c r="D83" s="54"/>
      <c r="E83" s="54"/>
      <c r="F83" s="94"/>
      <c r="G83" s="39"/>
    </row>
    <row r="84" spans="1:7" ht="12" customHeight="1" x14ac:dyDescent="0.25">
      <c r="A84" s="91"/>
      <c r="B84" s="100" t="s">
        <v>49</v>
      </c>
      <c r="C84" s="54"/>
      <c r="D84" s="54"/>
      <c r="E84" s="54"/>
      <c r="F84" s="94"/>
      <c r="G84" s="39"/>
    </row>
    <row r="85" spans="1:7" ht="12" customHeight="1" x14ac:dyDescent="0.25">
      <c r="A85" s="91"/>
      <c r="B85" s="100" t="s">
        <v>50</v>
      </c>
      <c r="C85" s="54"/>
      <c r="D85" s="54"/>
      <c r="E85" s="54"/>
      <c r="F85" s="94"/>
      <c r="G85" s="39"/>
    </row>
    <row r="86" spans="1:7" ht="12.75" customHeight="1" thickBot="1" x14ac:dyDescent="0.3">
      <c r="A86" s="91"/>
      <c r="B86" s="101" t="s">
        <v>51</v>
      </c>
      <c r="C86" s="95"/>
      <c r="D86" s="95"/>
      <c r="E86" s="95"/>
      <c r="F86" s="96"/>
      <c r="G86" s="39"/>
    </row>
    <row r="87" spans="1:7" ht="12.75" customHeight="1" x14ac:dyDescent="0.25">
      <c r="A87" s="91"/>
      <c r="B87" s="54"/>
      <c r="C87" s="54"/>
      <c r="D87" s="54"/>
      <c r="E87" s="54"/>
      <c r="F87" s="54"/>
      <c r="G87" s="39"/>
    </row>
    <row r="88" spans="1:7" ht="15" customHeight="1" thickBot="1" x14ac:dyDescent="0.3">
      <c r="A88" s="91"/>
      <c r="B88" s="157" t="s">
        <v>52</v>
      </c>
      <c r="C88" s="158"/>
      <c r="D88" s="102"/>
      <c r="E88" s="103"/>
      <c r="F88" s="97"/>
      <c r="G88" s="39"/>
    </row>
    <row r="89" spans="1:7" ht="12" customHeight="1" x14ac:dyDescent="0.25">
      <c r="A89" s="91"/>
      <c r="B89" s="104" t="s">
        <v>38</v>
      </c>
      <c r="C89" s="105" t="s">
        <v>53</v>
      </c>
      <c r="D89" s="106" t="s">
        <v>54</v>
      </c>
      <c r="E89" s="103"/>
      <c r="F89" s="97"/>
      <c r="G89" s="39"/>
    </row>
    <row r="90" spans="1:7" ht="12" customHeight="1" x14ac:dyDescent="0.25">
      <c r="A90" s="91"/>
      <c r="B90" s="107" t="s">
        <v>55</v>
      </c>
      <c r="C90" s="108">
        <f>+G28</f>
        <v>15050000</v>
      </c>
      <c r="D90" s="109">
        <f>(C90/C96)</f>
        <v>0.40503416925258018</v>
      </c>
      <c r="E90" s="103"/>
      <c r="F90" s="97"/>
      <c r="G90" s="39"/>
    </row>
    <row r="91" spans="1:7" ht="12" customHeight="1" x14ac:dyDescent="0.25">
      <c r="A91" s="91"/>
      <c r="B91" s="107" t="s">
        <v>56</v>
      </c>
      <c r="C91" s="110">
        <f>+G33</f>
        <v>0</v>
      </c>
      <c r="D91" s="109">
        <v>0</v>
      </c>
      <c r="E91" s="103"/>
      <c r="F91" s="97"/>
      <c r="G91" s="39"/>
    </row>
    <row r="92" spans="1:7" ht="12" customHeight="1" x14ac:dyDescent="0.25">
      <c r="A92" s="91"/>
      <c r="B92" s="107" t="s">
        <v>57</v>
      </c>
      <c r="C92" s="108">
        <f>+G43</f>
        <v>122500</v>
      </c>
      <c r="D92" s="109">
        <f>(C92/C96)</f>
        <v>3.2967897497303039E-3</v>
      </c>
      <c r="E92" s="103"/>
      <c r="F92" s="97"/>
      <c r="G92" s="39"/>
    </row>
    <row r="93" spans="1:7" ht="12" customHeight="1" x14ac:dyDescent="0.25">
      <c r="A93" s="91"/>
      <c r="B93" s="107" t="s">
        <v>30</v>
      </c>
      <c r="C93" s="108">
        <f>+G65</f>
        <v>19991310</v>
      </c>
      <c r="D93" s="109">
        <f>(C93/C96)</f>
        <v>0.53801751748310955</v>
      </c>
      <c r="E93" s="103"/>
      <c r="F93" s="97"/>
      <c r="G93" s="39"/>
    </row>
    <row r="94" spans="1:7" ht="12" customHeight="1" x14ac:dyDescent="0.25">
      <c r="A94" s="91"/>
      <c r="B94" s="107" t="s">
        <v>58</v>
      </c>
      <c r="C94" s="111">
        <f>+G71</f>
        <v>224150.872</v>
      </c>
      <c r="D94" s="109">
        <f>(C94/C96)</f>
        <v>6.0324758955323209E-3</v>
      </c>
      <c r="E94" s="112"/>
      <c r="F94" s="38"/>
      <c r="G94" s="39"/>
    </row>
    <row r="95" spans="1:7" ht="12" customHeight="1" x14ac:dyDescent="0.25">
      <c r="A95" s="91"/>
      <c r="B95" s="107" t="s">
        <v>59</v>
      </c>
      <c r="C95" s="111">
        <f>+G74</f>
        <v>1769398.0436000002</v>
      </c>
      <c r="D95" s="109">
        <f>(C95/C96)</f>
        <v>4.7619047619047623E-2</v>
      </c>
      <c r="E95" s="112"/>
      <c r="F95" s="38"/>
      <c r="G95" s="39"/>
    </row>
    <row r="96" spans="1:7" ht="12.75" customHeight="1" thickBot="1" x14ac:dyDescent="0.3">
      <c r="A96" s="91"/>
      <c r="B96" s="113" t="s">
        <v>60</v>
      </c>
      <c r="C96" s="114">
        <f>SUM(C90:C95)</f>
        <v>37157358.915600002</v>
      </c>
      <c r="D96" s="115">
        <f>SUM(D90:D95)</f>
        <v>1</v>
      </c>
      <c r="E96" s="112"/>
      <c r="F96" s="38"/>
      <c r="G96" s="39"/>
    </row>
    <row r="97" spans="1:7" ht="12" customHeight="1" x14ac:dyDescent="0.25">
      <c r="A97" s="91"/>
      <c r="B97" s="116"/>
      <c r="C97" s="117"/>
      <c r="D97" s="117"/>
      <c r="E97" s="117"/>
      <c r="F97" s="42"/>
      <c r="G97" s="39"/>
    </row>
    <row r="98" spans="1:7" ht="12.75" customHeight="1" x14ac:dyDescent="0.25">
      <c r="A98" s="91"/>
      <c r="B98" s="53"/>
      <c r="C98" s="117"/>
      <c r="D98" s="117"/>
      <c r="E98" s="117"/>
      <c r="F98" s="42"/>
      <c r="G98" s="39"/>
    </row>
    <row r="99" spans="1:7" ht="12" customHeight="1" thickBot="1" x14ac:dyDescent="0.3">
      <c r="A99" s="98"/>
      <c r="B99" s="118"/>
      <c r="C99" s="119" t="s">
        <v>112</v>
      </c>
      <c r="D99" s="120"/>
      <c r="E99" s="121"/>
      <c r="F99" s="37"/>
      <c r="G99" s="39"/>
    </row>
    <row r="100" spans="1:7" ht="12" customHeight="1" x14ac:dyDescent="0.25">
      <c r="A100" s="91"/>
      <c r="B100" s="122" t="s">
        <v>113</v>
      </c>
      <c r="C100" s="155">
        <v>12</v>
      </c>
      <c r="D100" s="155">
        <v>14</v>
      </c>
      <c r="E100" s="156">
        <v>16</v>
      </c>
      <c r="F100" s="57"/>
      <c r="G100" s="40"/>
    </row>
    <row r="101" spans="1:7" ht="12.75" customHeight="1" thickBot="1" x14ac:dyDescent="0.3">
      <c r="A101" s="91"/>
      <c r="B101" s="113" t="s">
        <v>114</v>
      </c>
      <c r="C101" s="114">
        <f>(G75/C100)</f>
        <v>3096446.5763000003</v>
      </c>
      <c r="D101" s="114">
        <f>(G75/D100)</f>
        <v>2654097.0654000002</v>
      </c>
      <c r="E101" s="123">
        <f>(G75/E100)</f>
        <v>2322334.9322250001</v>
      </c>
      <c r="F101" s="57"/>
      <c r="G101" s="40"/>
    </row>
    <row r="102" spans="1:7" ht="15.6" customHeight="1" x14ac:dyDescent="0.25">
      <c r="A102" s="91"/>
      <c r="B102" s="55" t="s">
        <v>61</v>
      </c>
      <c r="C102" s="54"/>
      <c r="D102" s="54"/>
      <c r="E102" s="54"/>
      <c r="F102" s="54"/>
      <c r="G102" s="54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</cp:lastModifiedBy>
  <dcterms:created xsi:type="dcterms:W3CDTF">2020-11-27T12:49:26Z</dcterms:created>
  <dcterms:modified xsi:type="dcterms:W3CDTF">2023-03-14T04:04:28Z</dcterms:modified>
</cp:coreProperties>
</file>