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FRAMBUES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71" i="1"/>
  <c r="G72" i="1"/>
  <c r="G73" i="1"/>
  <c r="G74" i="1"/>
  <c r="G75" i="1"/>
  <c r="G76" i="1"/>
  <c r="G77" i="1"/>
  <c r="G79" i="1"/>
  <c r="G81" i="1"/>
  <c r="G82" i="1"/>
  <c r="G84" i="1"/>
  <c r="G85" i="1"/>
  <c r="G88" i="1"/>
  <c r="G91" i="1"/>
  <c r="G49" i="1"/>
  <c r="G50" i="1"/>
  <c r="G51" i="1"/>
  <c r="G52" i="1"/>
  <c r="G53" i="1"/>
  <c r="G5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90" i="1" l="1"/>
  <c r="G64" i="1"/>
  <c r="G41" i="1"/>
  <c r="G40" i="1"/>
  <c r="G48" i="1"/>
  <c r="G47" i="1"/>
  <c r="G46" i="1"/>
  <c r="G45" i="1"/>
  <c r="G44" i="1"/>
  <c r="G43" i="1"/>
  <c r="G42" i="1"/>
  <c r="G39" i="1"/>
  <c r="G55" i="1" l="1"/>
  <c r="G65" i="1"/>
  <c r="G89" i="1" l="1"/>
  <c r="G87" i="1"/>
  <c r="G96" i="1" l="1"/>
  <c r="G92" i="1" l="1"/>
  <c r="G97" i="1" l="1"/>
  <c r="G102" i="1" l="1"/>
  <c r="C120" i="1"/>
  <c r="C119" i="1" l="1"/>
  <c r="C118" i="1"/>
  <c r="C116" i="1"/>
  <c r="G60" i="1" l="1"/>
  <c r="G99" i="1" s="1"/>
  <c r="G100" i="1" l="1"/>
  <c r="G101" i="1" l="1"/>
  <c r="G103" i="1" s="1"/>
  <c r="C121" i="1"/>
  <c r="C127" i="1" l="1"/>
  <c r="C122" i="1"/>
  <c r="D121" i="1" s="1"/>
  <c r="D127" i="1"/>
  <c r="E127" i="1"/>
  <c r="D119" i="1" l="1"/>
  <c r="D116" i="1"/>
  <c r="D118" i="1"/>
  <c r="D120" i="1"/>
  <c r="D122" i="1" l="1"/>
</calcChain>
</file>

<file path=xl/sharedStrings.xml><?xml version="1.0" encoding="utf-8"?>
<sst xmlns="http://schemas.openxmlformats.org/spreadsheetml/2006/main" count="257" uniqueCount="153">
  <si>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</si>
  <si>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</si>
  <si>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</si>
  <si>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</si>
  <si>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</si>
  <si>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</si>
  <si>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</si>
  <si>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</si>
  <si>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</si>
  <si>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</si>
  <si>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</si>
  <si>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</si>
  <si>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</si>
  <si>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</si>
  <si>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</si>
  <si>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</si>
  <si>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</si>
  <si>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</si>
  <si>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</si>
  <si>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</si>
  <si>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</si>
  <si>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</si>
  <si>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</si>
  <si>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</si>
  <si>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</si>
  <si>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</si>
  <si>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</si>
  <si>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</si>
  <si>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</si>
  <si>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</si>
  <si>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</si>
  <si>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</si>
  <si>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</si>
  <si>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</si>
  <si>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</si>
  <si>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</si>
  <si>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</si>
  <si>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</si>
  <si>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</si>
  <si>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</si>
  <si>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</si>
  <si>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</si>
  <si>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</si>
  <si>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</si>
  <si>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</si>
  <si>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</si>
  <si>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</si>
  <si>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</si>
  <si>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</si>
  <si>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</si>
  <si>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</si>
  <si>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</si>
  <si>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</si>
  <si>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</si>
  <si>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</si>
  <si>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</si>
  <si>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</si>
  <si>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</si>
  <si>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2.  Precio de Insumos corresponde a  precios  colocados en el predio</t>
  </si>
  <si>
    <t>Costo unitario ($/kg) (*)</t>
  </si>
  <si>
    <t>San Fernando</t>
  </si>
  <si>
    <t>Todas</t>
  </si>
  <si>
    <t>RENDIMIENTO (kg/há)</t>
  </si>
  <si>
    <t>PRECIO ESPERADO ($/kg)</t>
  </si>
  <si>
    <t>COSTOS DIRECTOS DE PRODUCCIÓN POR HECTÁREA (INCLUYE IVA)</t>
  </si>
  <si>
    <t>FERTILIZANTES</t>
  </si>
  <si>
    <t>Urea</t>
  </si>
  <si>
    <t>Nitrato de potasio</t>
  </si>
  <si>
    <t>FUNGICIDAS</t>
  </si>
  <si>
    <t>Septiembre-Octubre</t>
  </si>
  <si>
    <t>Octubre-Noviembre</t>
  </si>
  <si>
    <t>HERBICIDAS</t>
  </si>
  <si>
    <t>INSECTICIDAS</t>
  </si>
  <si>
    <t>Diciembre</t>
  </si>
  <si>
    <t>3. Precio esperado por ventas corresponde a precio colocado en el domicilio del comprador (incluye Ingreso a Feria)</t>
  </si>
  <si>
    <t>Octubre</t>
  </si>
  <si>
    <t>Noviembre</t>
  </si>
  <si>
    <t>Febrero</t>
  </si>
  <si>
    <t>Marzo</t>
  </si>
  <si>
    <t>Abril</t>
  </si>
  <si>
    <t>Enero</t>
  </si>
  <si>
    <t>Kg</t>
  </si>
  <si>
    <t>Viajes</t>
  </si>
  <si>
    <t>ESCENARIOS COSTO UNITARIO  ($/kg)</t>
  </si>
  <si>
    <t>FRAMBUESA</t>
  </si>
  <si>
    <t>Heritage</t>
  </si>
  <si>
    <t>Dic - Mar</t>
  </si>
  <si>
    <t>Exportación Cong.</t>
  </si>
  <si>
    <t>Heladas, lluvia y sequia</t>
  </si>
  <si>
    <t>1er. Control de malezas</t>
  </si>
  <si>
    <t>Junio</t>
  </si>
  <si>
    <t>Poda</t>
  </si>
  <si>
    <t>Recoger restos de poda</t>
  </si>
  <si>
    <t>1ra. aplicación de fertilizantes</t>
  </si>
  <si>
    <t>2da. fertilización</t>
  </si>
  <si>
    <t>Septiembre</t>
  </si>
  <si>
    <t>2do. control de malezas</t>
  </si>
  <si>
    <t>riegos</t>
  </si>
  <si>
    <t>jh</t>
  </si>
  <si>
    <t>septiembre</t>
  </si>
  <si>
    <t>3ra. fertilización</t>
  </si>
  <si>
    <t>4ta. Fertilización</t>
  </si>
  <si>
    <t>Aplicación de fungicida</t>
  </si>
  <si>
    <t>Aplicación de insecticida</t>
  </si>
  <si>
    <t>Riegos</t>
  </si>
  <si>
    <t>Aplicación de bioestimulante</t>
  </si>
  <si>
    <t>4to. control malezas/ maquina</t>
  </si>
  <si>
    <t>Acomodar alambres</t>
  </si>
  <si>
    <t xml:space="preserve">Aplicación de fungicida </t>
  </si>
  <si>
    <t>5to. control de malezas/Maq.</t>
  </si>
  <si>
    <t>5ta. fertilización</t>
  </si>
  <si>
    <t>Poda en verde</t>
  </si>
  <si>
    <t>6to. control de malezas/Maq.</t>
  </si>
  <si>
    <t>6ta. fertilización</t>
  </si>
  <si>
    <t>7mo. control de malezas/Maq.</t>
  </si>
  <si>
    <t>7a. fertilización</t>
  </si>
  <si>
    <t xml:space="preserve">Riegos </t>
  </si>
  <si>
    <t>8a. fertilización</t>
  </si>
  <si>
    <t>Cosecha</t>
  </si>
  <si>
    <t>Noviembre-Marzo</t>
  </si>
  <si>
    <t>Aplicación fungicida+Fertil.Foliar</t>
  </si>
  <si>
    <t>superfosfato triple</t>
  </si>
  <si>
    <t>junio</t>
  </si>
  <si>
    <t>sulfato potasio</t>
  </si>
  <si>
    <t>Septiembre-Febrero</t>
  </si>
  <si>
    <t>Nitrato de calcio</t>
  </si>
  <si>
    <t>noviembre -febrero</t>
  </si>
  <si>
    <t>kelpak</t>
  </si>
  <si>
    <t>lt</t>
  </si>
  <si>
    <t>Noviembre-Enero</t>
  </si>
  <si>
    <t>Stimplex</t>
  </si>
  <si>
    <t>Frutaliv</t>
  </si>
  <si>
    <t>Noviembre-Febrero</t>
  </si>
  <si>
    <t>BIOFERTILIZANTE</t>
  </si>
  <si>
    <t>tribac-bio</t>
  </si>
  <si>
    <t>Noviembre-Diciembre</t>
  </si>
  <si>
    <t>Captan 80 WG</t>
  </si>
  <si>
    <t>Octubre-Febrero</t>
  </si>
  <si>
    <t>Kocide</t>
  </si>
  <si>
    <t>Julio-Agosto</t>
  </si>
  <si>
    <t xml:space="preserve">Simazina </t>
  </si>
  <si>
    <t>Paraquat</t>
  </si>
  <si>
    <t>Agosto-Marzo</t>
  </si>
  <si>
    <t>Zero 5 ec</t>
  </si>
  <si>
    <t>noviembre-marzo</t>
  </si>
  <si>
    <t>Punto 70 WP</t>
  </si>
  <si>
    <t>Delegate</t>
  </si>
  <si>
    <t>300 gr</t>
  </si>
  <si>
    <t>enero-marzo</t>
  </si>
  <si>
    <t>Biolife-expert</t>
  </si>
  <si>
    <t>sobre 250gr</t>
  </si>
  <si>
    <t>Abamectina</t>
  </si>
  <si>
    <t>Flete predio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</si>
</sst>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9" formatCode="_-* #,##0.00\ _€_-;\-* #,##0.00\ _€_-;_-* &quot;-&quot;??\ _€_-;_-@_-"/>
    <numFmt numFmtId="170" formatCode="[$-340A]d&quot; de &quot;mmmm&quot; de &quot;yyyy;@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6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10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9" fontId="1" fillId="0" borderId="16" applyFont="0" applyFill="0" applyBorder="0" applyAlignment="0" applyProtection="0"/>
    <xf numFmtId="0" fontId="25" fillId="0" borderId="16"/>
    <xf numFmtId="169" fontId="25" fillId="0" borderId="16" applyFont="0" applyFill="0" applyBorder="0" applyAlignment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49" fontId="14" fillId="2" borderId="43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4" xfId="0" applyNumberFormat="1" applyFont="1" applyFill="1" applyBorder="1" applyAlignment="1">
      <alignment horizontal="left"/>
    </xf>
    <xf numFmtId="0" fontId="26" fillId="0" borderId="53" xfId="0" applyFont="1" applyBorder="1" applyAlignment="1">
      <alignment horizontal="right"/>
    </xf>
    <xf numFmtId="0" fontId="26" fillId="0" borderId="53" xfId="0" applyFont="1" applyBorder="1" applyAlignment="1">
      <alignment horizontal="right" vertical="center" wrapText="1"/>
    </xf>
    <xf numFmtId="170" fontId="26" fillId="0" borderId="53" xfId="0" applyNumberFormat="1" applyFont="1" applyBorder="1" applyAlignment="1">
      <alignment horizontal="right"/>
    </xf>
    <xf numFmtId="3" fontId="26" fillId="0" borderId="53" xfId="0" applyNumberFormat="1" applyFont="1" applyBorder="1" applyAlignment="1">
      <alignment horizontal="right"/>
    </xf>
    <xf numFmtId="0" fontId="26" fillId="0" borderId="53" xfId="0" applyFont="1" applyBorder="1" applyAlignment="1">
      <alignment horizontal="right" wrapText="1"/>
    </xf>
  </cellXfs>
  <cellStyles count="10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8"/>
  <sheetViews>
    <sheetView showGridLines="0" tabSelected="1" topLeftCell="A82" zoomScale="142" zoomScaleNormal="142" workbookViewId="0">
      <selection activeCell="B135" sqref="B13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80" customFormat="1" ht="15">
      <c r="A9" s="76"/>
      <c r="B9" s="77" t="s">
        <v>0</v>
      </c>
      <c r="C9" s="130" t="s">
        <v>84</v>
      </c>
      <c r="D9" s="78"/>
      <c r="E9" s="122" t="s">
        <v>62</v>
      </c>
      <c r="F9" s="123"/>
      <c r="G9" s="133">
        <v>12000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80" customFormat="1" ht="25.5" customHeight="1">
      <c r="A10" s="76"/>
      <c r="B10" s="81" t="s">
        <v>1</v>
      </c>
      <c r="C10" s="131" t="s">
        <v>85</v>
      </c>
      <c r="D10" s="78"/>
      <c r="E10" s="120" t="s">
        <v>2</v>
      </c>
      <c r="F10" s="121"/>
      <c r="G10" s="130" t="s">
        <v>86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80" customFormat="1" ht="18" customHeight="1">
      <c r="A11" s="76"/>
      <c r="B11" s="81" t="s">
        <v>52</v>
      </c>
      <c r="C11" s="130" t="s">
        <v>56</v>
      </c>
      <c r="D11" s="78"/>
      <c r="E11" s="120" t="s">
        <v>63</v>
      </c>
      <c r="F11" s="121"/>
      <c r="G11" s="133">
        <v>2200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80" customFormat="1" ht="11.25" customHeight="1">
      <c r="A12" s="76"/>
      <c r="B12" s="81" t="s">
        <v>53</v>
      </c>
      <c r="C12" s="130" t="s">
        <v>57</v>
      </c>
      <c r="D12" s="78"/>
      <c r="E12" s="128" t="s">
        <v>3</v>
      </c>
      <c r="F12" s="129"/>
      <c r="G12" s="133">
        <f>+G11*G9</f>
        <v>26400000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80" customFormat="1" ht="15">
      <c r="A13" s="76"/>
      <c r="B13" s="81" t="s">
        <v>54</v>
      </c>
      <c r="C13" s="130" t="s">
        <v>60</v>
      </c>
      <c r="D13" s="78"/>
      <c r="E13" s="120" t="s">
        <v>4</v>
      </c>
      <c r="F13" s="121"/>
      <c r="G13" s="130" t="s">
        <v>87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80" customFormat="1" ht="15">
      <c r="A14" s="76"/>
      <c r="B14" s="81" t="s">
        <v>5</v>
      </c>
      <c r="C14" s="130" t="s">
        <v>61</v>
      </c>
      <c r="D14" s="78"/>
      <c r="E14" s="120" t="s">
        <v>6</v>
      </c>
      <c r="F14" s="121"/>
      <c r="G14" s="130" t="s">
        <v>86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80" customFormat="1" ht="25.5" customHeight="1">
      <c r="A15" s="76"/>
      <c r="B15" s="81" t="s">
        <v>7</v>
      </c>
      <c r="C15" s="132">
        <v>44946</v>
      </c>
      <c r="D15" s="78"/>
      <c r="E15" s="124" t="s">
        <v>8</v>
      </c>
      <c r="F15" s="125"/>
      <c r="G15" s="134" t="s">
        <v>88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ht="12" customHeight="1">
      <c r="A16" s="2"/>
      <c r="B16" s="82"/>
      <c r="C16" s="6"/>
      <c r="D16" s="7"/>
      <c r="E16" s="8"/>
      <c r="F16" s="8"/>
      <c r="G16" s="83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26" t="s">
        <v>64</v>
      </c>
      <c r="C17" s="127"/>
      <c r="D17" s="127"/>
      <c r="E17" s="127"/>
      <c r="F17" s="127"/>
      <c r="G17" s="12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4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5" t="s">
        <v>9</v>
      </c>
      <c r="C19" s="86"/>
      <c r="D19" s="87"/>
      <c r="E19" s="87"/>
      <c r="F19" s="88"/>
      <c r="G19" s="89"/>
    </row>
    <row r="20" spans="1:255" ht="24" customHeight="1">
      <c r="A20" s="5"/>
      <c r="B20" s="90" t="s">
        <v>10</v>
      </c>
      <c r="C20" s="91" t="s">
        <v>11</v>
      </c>
      <c r="D20" s="91" t="s">
        <v>12</v>
      </c>
      <c r="E20" s="90" t="s">
        <v>13</v>
      </c>
      <c r="F20" s="91" t="s">
        <v>14</v>
      </c>
      <c r="G20" s="90" t="s">
        <v>15</v>
      </c>
    </row>
    <row r="21" spans="1:255" s="113" customFormat="1" ht="12" customHeight="1">
      <c r="A21" s="107"/>
      <c r="B21" s="108" t="s">
        <v>89</v>
      </c>
      <c r="C21" s="109" t="s">
        <v>16</v>
      </c>
      <c r="D21" s="109">
        <v>1</v>
      </c>
      <c r="E21" s="109" t="s">
        <v>90</v>
      </c>
      <c r="F21" s="110">
        <v>25000</v>
      </c>
      <c r="G21" s="111">
        <f t="shared" ref="G21:G38" si="0">D21*F21</f>
        <v>25000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  <c r="IU21" s="112"/>
    </row>
    <row r="22" spans="1:255" s="113" customFormat="1" ht="12" customHeight="1">
      <c r="A22" s="107"/>
      <c r="B22" s="108" t="s">
        <v>91</v>
      </c>
      <c r="C22" s="109" t="s">
        <v>16</v>
      </c>
      <c r="D22" s="109">
        <v>20</v>
      </c>
      <c r="E22" s="109" t="s">
        <v>90</v>
      </c>
      <c r="F22" s="110">
        <v>25000</v>
      </c>
      <c r="G22" s="111">
        <f t="shared" si="0"/>
        <v>500000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</row>
    <row r="23" spans="1:255" s="113" customFormat="1" ht="12" customHeight="1">
      <c r="A23" s="107"/>
      <c r="B23" s="108" t="s">
        <v>92</v>
      </c>
      <c r="C23" s="109" t="s">
        <v>16</v>
      </c>
      <c r="D23" s="109">
        <v>6</v>
      </c>
      <c r="E23" s="109" t="s">
        <v>90</v>
      </c>
      <c r="F23" s="110">
        <v>25000</v>
      </c>
      <c r="G23" s="111">
        <f t="shared" si="0"/>
        <v>150000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  <c r="IU23" s="112"/>
    </row>
    <row r="24" spans="1:255" s="113" customFormat="1" ht="12" customHeight="1">
      <c r="A24" s="107"/>
      <c r="B24" s="108" t="s">
        <v>93</v>
      </c>
      <c r="C24" s="109" t="s">
        <v>16</v>
      </c>
      <c r="D24" s="109">
        <v>1</v>
      </c>
      <c r="E24" s="109" t="s">
        <v>90</v>
      </c>
      <c r="F24" s="110">
        <v>25000</v>
      </c>
      <c r="G24" s="111">
        <f t="shared" si="0"/>
        <v>25000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  <c r="IU24" s="112"/>
    </row>
    <row r="25" spans="1:255" s="113" customFormat="1" ht="12" customHeight="1">
      <c r="A25" s="107"/>
      <c r="B25" s="108" t="s">
        <v>94</v>
      </c>
      <c r="C25" s="109" t="s">
        <v>16</v>
      </c>
      <c r="D25" s="109">
        <v>1</v>
      </c>
      <c r="E25" s="109" t="s">
        <v>95</v>
      </c>
      <c r="F25" s="110">
        <v>25000</v>
      </c>
      <c r="G25" s="111">
        <f t="shared" si="0"/>
        <v>25000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</row>
    <row r="26" spans="1:255" s="113" customFormat="1" ht="12" customHeight="1">
      <c r="A26" s="107"/>
      <c r="B26" s="108" t="s">
        <v>96</v>
      </c>
      <c r="C26" s="109" t="s">
        <v>16</v>
      </c>
      <c r="D26" s="109">
        <v>1</v>
      </c>
      <c r="E26" s="109" t="s">
        <v>95</v>
      </c>
      <c r="F26" s="110">
        <v>25000</v>
      </c>
      <c r="G26" s="111">
        <f t="shared" si="0"/>
        <v>25000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</row>
    <row r="27" spans="1:255" s="113" customFormat="1" ht="12" customHeight="1">
      <c r="A27" s="107"/>
      <c r="B27" s="108" t="s">
        <v>97</v>
      </c>
      <c r="C27" s="109" t="s">
        <v>98</v>
      </c>
      <c r="D27" s="109">
        <v>2</v>
      </c>
      <c r="E27" s="109" t="s">
        <v>99</v>
      </c>
      <c r="F27" s="110">
        <v>25000</v>
      </c>
      <c r="G27" s="111">
        <f t="shared" si="0"/>
        <v>50000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</row>
    <row r="28" spans="1:255" s="113" customFormat="1" ht="12" customHeight="1">
      <c r="A28" s="107"/>
      <c r="B28" s="108" t="s">
        <v>100</v>
      </c>
      <c r="C28" s="109" t="s">
        <v>16</v>
      </c>
      <c r="D28" s="109">
        <v>1</v>
      </c>
      <c r="E28" s="109" t="s">
        <v>75</v>
      </c>
      <c r="F28" s="110">
        <v>25000</v>
      </c>
      <c r="G28" s="111">
        <f t="shared" si="0"/>
        <v>25000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</row>
    <row r="29" spans="1:255" s="113" customFormat="1" ht="12" customHeight="1">
      <c r="A29" s="107"/>
      <c r="B29" s="108" t="s">
        <v>101</v>
      </c>
      <c r="C29" s="109" t="s">
        <v>16</v>
      </c>
      <c r="D29" s="109">
        <v>1</v>
      </c>
      <c r="E29" s="109" t="s">
        <v>76</v>
      </c>
      <c r="F29" s="110">
        <v>25000</v>
      </c>
      <c r="G29" s="111">
        <f t="shared" si="0"/>
        <v>25000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  <c r="IU29" s="112"/>
    </row>
    <row r="30" spans="1:255" s="113" customFormat="1" ht="12" customHeight="1">
      <c r="A30" s="107"/>
      <c r="B30" s="108" t="s">
        <v>102</v>
      </c>
      <c r="C30" s="109" t="s">
        <v>16</v>
      </c>
      <c r="D30" s="109">
        <v>1</v>
      </c>
      <c r="E30" s="109" t="s">
        <v>75</v>
      </c>
      <c r="F30" s="110">
        <v>25000</v>
      </c>
      <c r="G30" s="111">
        <f t="shared" si="0"/>
        <v>25000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</row>
    <row r="31" spans="1:255" s="113" customFormat="1" ht="12" customHeight="1">
      <c r="A31" s="107"/>
      <c r="B31" s="108" t="s">
        <v>103</v>
      </c>
      <c r="C31" s="109" t="s">
        <v>16</v>
      </c>
      <c r="D31" s="109">
        <v>1</v>
      </c>
      <c r="E31" s="109" t="s">
        <v>75</v>
      </c>
      <c r="F31" s="110">
        <v>25000</v>
      </c>
      <c r="G31" s="111">
        <f t="shared" si="0"/>
        <v>25000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  <c r="IO31" s="112"/>
      <c r="IP31" s="112"/>
      <c r="IQ31" s="112"/>
      <c r="IR31" s="112"/>
      <c r="IS31" s="112"/>
      <c r="IT31" s="112"/>
      <c r="IU31" s="112"/>
    </row>
    <row r="32" spans="1:255" s="113" customFormat="1" ht="12" customHeight="1">
      <c r="A32" s="107"/>
      <c r="B32" s="108" t="s">
        <v>104</v>
      </c>
      <c r="C32" s="109" t="s">
        <v>16</v>
      </c>
      <c r="D32" s="109">
        <v>4</v>
      </c>
      <c r="E32" s="109" t="s">
        <v>75</v>
      </c>
      <c r="F32" s="110">
        <v>25000</v>
      </c>
      <c r="G32" s="111">
        <f t="shared" si="0"/>
        <v>100000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  <c r="IO32" s="112"/>
      <c r="IP32" s="112"/>
      <c r="IQ32" s="112"/>
      <c r="IR32" s="112"/>
      <c r="IS32" s="112"/>
      <c r="IT32" s="112"/>
      <c r="IU32" s="112"/>
    </row>
    <row r="33" spans="1:255" s="113" customFormat="1" ht="12" customHeight="1">
      <c r="A33" s="107"/>
      <c r="B33" s="108" t="s">
        <v>103</v>
      </c>
      <c r="C33" s="109" t="s">
        <v>16</v>
      </c>
      <c r="D33" s="109">
        <v>1</v>
      </c>
      <c r="E33" s="109" t="s">
        <v>75</v>
      </c>
      <c r="F33" s="110">
        <v>25000</v>
      </c>
      <c r="G33" s="111">
        <f t="shared" si="0"/>
        <v>25000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</row>
    <row r="34" spans="1:255" s="113" customFormat="1" ht="12" customHeight="1">
      <c r="A34" s="107"/>
      <c r="B34" s="108" t="s">
        <v>105</v>
      </c>
      <c r="C34" s="109" t="s">
        <v>16</v>
      </c>
      <c r="D34" s="109">
        <v>1</v>
      </c>
      <c r="E34" s="109" t="s">
        <v>76</v>
      </c>
      <c r="F34" s="110">
        <v>25000</v>
      </c>
      <c r="G34" s="111">
        <f t="shared" si="0"/>
        <v>25000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</row>
    <row r="35" spans="1:255" s="113" customFormat="1" ht="12" customHeight="1">
      <c r="A35" s="107"/>
      <c r="B35" s="108" t="s">
        <v>106</v>
      </c>
      <c r="C35" s="109" t="s">
        <v>16</v>
      </c>
      <c r="D35" s="109">
        <v>3</v>
      </c>
      <c r="E35" s="109" t="s">
        <v>76</v>
      </c>
      <c r="F35" s="110">
        <v>25000</v>
      </c>
      <c r="G35" s="111">
        <f t="shared" si="0"/>
        <v>75000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  <c r="IP35" s="112"/>
      <c r="IQ35" s="112"/>
      <c r="IR35" s="112"/>
      <c r="IS35" s="112"/>
      <c r="IT35" s="112"/>
      <c r="IU35" s="112"/>
    </row>
    <row r="36" spans="1:255" s="113" customFormat="1" ht="12" customHeight="1">
      <c r="A36" s="107"/>
      <c r="B36" s="108" t="s">
        <v>107</v>
      </c>
      <c r="C36" s="109" t="s">
        <v>16</v>
      </c>
      <c r="D36" s="109">
        <v>8</v>
      </c>
      <c r="E36" s="109" t="s">
        <v>76</v>
      </c>
      <c r="F36" s="110">
        <v>25000</v>
      </c>
      <c r="G36" s="111">
        <f t="shared" si="0"/>
        <v>200000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  <c r="IP36" s="112"/>
      <c r="IQ36" s="112"/>
      <c r="IR36" s="112"/>
      <c r="IS36" s="112"/>
      <c r="IT36" s="112"/>
      <c r="IU36" s="112"/>
    </row>
    <row r="37" spans="1:255" s="113" customFormat="1" ht="12" customHeight="1">
      <c r="A37" s="107"/>
      <c r="B37" s="108" t="s">
        <v>108</v>
      </c>
      <c r="C37" s="109" t="s">
        <v>16</v>
      </c>
      <c r="D37" s="109">
        <v>1</v>
      </c>
      <c r="E37" s="109" t="s">
        <v>76</v>
      </c>
      <c r="F37" s="110">
        <v>25000</v>
      </c>
      <c r="G37" s="111">
        <f t="shared" si="0"/>
        <v>25000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</row>
    <row r="38" spans="1:255" s="113" customFormat="1" ht="12" customHeight="1">
      <c r="A38" s="107"/>
      <c r="B38" s="108" t="s">
        <v>104</v>
      </c>
      <c r="C38" s="109" t="s">
        <v>16</v>
      </c>
      <c r="D38" s="109">
        <v>4</v>
      </c>
      <c r="E38" s="109" t="s">
        <v>76</v>
      </c>
      <c r="F38" s="110">
        <v>25000</v>
      </c>
      <c r="G38" s="111">
        <f t="shared" si="0"/>
        <v>100000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</row>
    <row r="39" spans="1:255" s="113" customFormat="1" ht="12" customHeight="1">
      <c r="A39" s="107"/>
      <c r="B39" s="108" t="s">
        <v>120</v>
      </c>
      <c r="C39" s="109" t="s">
        <v>16</v>
      </c>
      <c r="D39" s="109">
        <v>1</v>
      </c>
      <c r="E39" s="109" t="s">
        <v>73</v>
      </c>
      <c r="F39" s="110">
        <v>25000</v>
      </c>
      <c r="G39" s="111">
        <f t="shared" ref="G39:G54" si="1">D39*F39</f>
        <v>25000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</row>
    <row r="40" spans="1:255" s="113" customFormat="1" ht="12" customHeight="1">
      <c r="A40" s="107"/>
      <c r="B40" s="108" t="s">
        <v>109</v>
      </c>
      <c r="C40" s="109" t="s">
        <v>16</v>
      </c>
      <c r="D40" s="109">
        <v>3</v>
      </c>
      <c r="E40" s="109" t="s">
        <v>73</v>
      </c>
      <c r="F40" s="110">
        <v>25000</v>
      </c>
      <c r="G40" s="111">
        <f t="shared" ref="G40:G41" si="2">D40*F40</f>
        <v>75000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</row>
    <row r="41" spans="1:255" s="113" customFormat="1" ht="12" customHeight="1">
      <c r="A41" s="107"/>
      <c r="B41" s="108" t="s">
        <v>110</v>
      </c>
      <c r="C41" s="109" t="s">
        <v>16</v>
      </c>
      <c r="D41" s="109">
        <v>2</v>
      </c>
      <c r="E41" s="109" t="s">
        <v>76</v>
      </c>
      <c r="F41" s="110">
        <v>25000</v>
      </c>
      <c r="G41" s="111">
        <f t="shared" si="2"/>
        <v>50000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  <c r="IU41" s="112"/>
    </row>
    <row r="42" spans="1:255" s="113" customFormat="1" ht="12" customHeight="1">
      <c r="A42" s="107"/>
      <c r="B42" s="108" t="s">
        <v>104</v>
      </c>
      <c r="C42" s="109" t="s">
        <v>16</v>
      </c>
      <c r="D42" s="109">
        <v>4</v>
      </c>
      <c r="E42" s="109" t="s">
        <v>73</v>
      </c>
      <c r="F42" s="110">
        <v>25000</v>
      </c>
      <c r="G42" s="111">
        <f t="shared" si="1"/>
        <v>100000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</row>
    <row r="43" spans="1:255" s="113" customFormat="1" ht="12" customHeight="1">
      <c r="A43" s="107"/>
      <c r="B43" s="108" t="s">
        <v>111</v>
      </c>
      <c r="C43" s="109" t="s">
        <v>16</v>
      </c>
      <c r="D43" s="109">
        <v>7</v>
      </c>
      <c r="E43" s="109" t="s">
        <v>80</v>
      </c>
      <c r="F43" s="110">
        <v>25000</v>
      </c>
      <c r="G43" s="111">
        <f t="shared" si="1"/>
        <v>175000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  <c r="IU43" s="112"/>
    </row>
    <row r="44" spans="1:255" s="113" customFormat="1" ht="12" customHeight="1">
      <c r="A44" s="107"/>
      <c r="B44" s="108" t="s">
        <v>112</v>
      </c>
      <c r="C44" s="109" t="s">
        <v>16</v>
      </c>
      <c r="D44" s="109">
        <v>2</v>
      </c>
      <c r="E44" s="109" t="s">
        <v>80</v>
      </c>
      <c r="F44" s="110">
        <v>25000</v>
      </c>
      <c r="G44" s="111">
        <f t="shared" si="1"/>
        <v>50000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  <c r="IU44" s="112"/>
    </row>
    <row r="45" spans="1:255" s="113" customFormat="1" ht="12" customHeight="1">
      <c r="A45" s="107"/>
      <c r="B45" s="108" t="s">
        <v>113</v>
      </c>
      <c r="C45" s="109" t="s">
        <v>16</v>
      </c>
      <c r="D45" s="109">
        <v>1</v>
      </c>
      <c r="E45" s="109" t="s">
        <v>73</v>
      </c>
      <c r="F45" s="110">
        <v>25000</v>
      </c>
      <c r="G45" s="111">
        <f t="shared" si="1"/>
        <v>25000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  <c r="IT45" s="112"/>
      <c r="IU45" s="112"/>
    </row>
    <row r="46" spans="1:255" s="113" customFormat="1" ht="12" customHeight="1">
      <c r="A46" s="107"/>
      <c r="B46" s="108" t="s">
        <v>120</v>
      </c>
      <c r="C46" s="109" t="s">
        <v>16</v>
      </c>
      <c r="D46" s="109">
        <v>1</v>
      </c>
      <c r="E46" s="109" t="s">
        <v>80</v>
      </c>
      <c r="F46" s="110">
        <v>25000</v>
      </c>
      <c r="G46" s="111">
        <f t="shared" si="1"/>
        <v>25000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  <c r="IU46" s="112"/>
    </row>
    <row r="47" spans="1:255" s="113" customFormat="1" ht="12" customHeight="1">
      <c r="A47" s="107"/>
      <c r="B47" s="108" t="s">
        <v>104</v>
      </c>
      <c r="C47" s="109" t="s">
        <v>16</v>
      </c>
      <c r="D47" s="109">
        <v>4</v>
      </c>
      <c r="E47" s="109" t="s">
        <v>80</v>
      </c>
      <c r="F47" s="110">
        <v>25000</v>
      </c>
      <c r="G47" s="111">
        <f t="shared" si="1"/>
        <v>100000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  <c r="IT47" s="112"/>
      <c r="IU47" s="112"/>
    </row>
    <row r="48" spans="1:255" s="113" customFormat="1" ht="12" customHeight="1">
      <c r="A48" s="107"/>
      <c r="B48" s="108" t="s">
        <v>114</v>
      </c>
      <c r="C48" s="109" t="s">
        <v>16</v>
      </c>
      <c r="D48" s="109">
        <v>3</v>
      </c>
      <c r="E48" s="109" t="s">
        <v>77</v>
      </c>
      <c r="F48" s="110">
        <v>25000</v>
      </c>
      <c r="G48" s="111">
        <f t="shared" si="1"/>
        <v>75000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  <c r="IT48" s="112"/>
      <c r="IU48" s="112"/>
    </row>
    <row r="49" spans="1:255" s="113" customFormat="1" ht="12" customHeight="1">
      <c r="A49" s="107"/>
      <c r="B49" s="108" t="s">
        <v>115</v>
      </c>
      <c r="C49" s="109" t="s">
        <v>16</v>
      </c>
      <c r="D49" s="109">
        <v>2</v>
      </c>
      <c r="E49" s="109" t="s">
        <v>80</v>
      </c>
      <c r="F49" s="110">
        <v>25000</v>
      </c>
      <c r="G49" s="111">
        <f t="shared" si="1"/>
        <v>50000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</row>
    <row r="50" spans="1:255" s="113" customFormat="1" ht="12" customHeight="1">
      <c r="A50" s="107"/>
      <c r="B50" s="108" t="s">
        <v>116</v>
      </c>
      <c r="C50" s="109" t="s">
        <v>16</v>
      </c>
      <c r="D50" s="109">
        <v>4</v>
      </c>
      <c r="E50" s="109" t="s">
        <v>77</v>
      </c>
      <c r="F50" s="110">
        <v>25000</v>
      </c>
      <c r="G50" s="111">
        <f t="shared" si="1"/>
        <v>100000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</row>
    <row r="51" spans="1:255" s="113" customFormat="1" ht="12" customHeight="1">
      <c r="A51" s="107"/>
      <c r="B51" s="108" t="s">
        <v>116</v>
      </c>
      <c r="C51" s="109" t="s">
        <v>16</v>
      </c>
      <c r="D51" s="109">
        <v>3</v>
      </c>
      <c r="E51" s="109" t="s">
        <v>78</v>
      </c>
      <c r="F51" s="110">
        <v>25000</v>
      </c>
      <c r="G51" s="111">
        <f t="shared" si="1"/>
        <v>75000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</row>
    <row r="52" spans="1:255" s="113" customFormat="1" ht="12" customHeight="1">
      <c r="A52" s="107"/>
      <c r="B52" s="108" t="s">
        <v>117</v>
      </c>
      <c r="C52" s="109" t="s">
        <v>16</v>
      </c>
      <c r="D52" s="109">
        <v>1</v>
      </c>
      <c r="E52" s="109" t="s">
        <v>77</v>
      </c>
      <c r="F52" s="110">
        <v>25000</v>
      </c>
      <c r="G52" s="111">
        <f t="shared" si="1"/>
        <v>25000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</row>
    <row r="53" spans="1:255" s="113" customFormat="1" ht="12" customHeight="1">
      <c r="A53" s="107"/>
      <c r="B53" s="108" t="s">
        <v>116</v>
      </c>
      <c r="C53" s="109" t="s">
        <v>16</v>
      </c>
      <c r="D53" s="109">
        <v>2</v>
      </c>
      <c r="E53" s="109" t="s">
        <v>79</v>
      </c>
      <c r="F53" s="110">
        <v>25000</v>
      </c>
      <c r="G53" s="111">
        <f t="shared" si="1"/>
        <v>50000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</row>
    <row r="54" spans="1:255" s="113" customFormat="1" ht="12" customHeight="1">
      <c r="A54" s="107"/>
      <c r="B54" s="108" t="s">
        <v>118</v>
      </c>
      <c r="C54" s="109" t="s">
        <v>16</v>
      </c>
      <c r="D54" s="109">
        <v>336</v>
      </c>
      <c r="E54" s="109" t="s">
        <v>119</v>
      </c>
      <c r="F54" s="110">
        <v>25000</v>
      </c>
      <c r="G54" s="111">
        <f t="shared" si="1"/>
        <v>8400000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</row>
    <row r="55" spans="1:255" ht="11.25" customHeight="1">
      <c r="B55" s="16" t="s">
        <v>17</v>
      </c>
      <c r="C55" s="17"/>
      <c r="D55" s="17"/>
      <c r="E55" s="17"/>
      <c r="F55" s="18"/>
      <c r="G55" s="19">
        <f>SUM(G21:G54)</f>
        <v>10850000</v>
      </c>
    </row>
    <row r="56" spans="1:255" ht="15.75" customHeight="1">
      <c r="A56" s="5"/>
      <c r="B56" s="117"/>
      <c r="C56" s="14"/>
      <c r="D56" s="14"/>
      <c r="E56" s="14"/>
      <c r="F56" s="15"/>
      <c r="G56" s="15"/>
      <c r="K56" s="69"/>
    </row>
    <row r="57" spans="1:255" ht="12" customHeight="1">
      <c r="A57" s="5"/>
      <c r="B57" s="85" t="s">
        <v>18</v>
      </c>
      <c r="C57" s="86"/>
      <c r="D57" s="87"/>
      <c r="E57" s="87"/>
      <c r="F57" s="88"/>
      <c r="G57" s="89"/>
    </row>
    <row r="58" spans="1:255" ht="24" customHeight="1">
      <c r="A58" s="5"/>
      <c r="B58" s="90" t="s">
        <v>10</v>
      </c>
      <c r="C58" s="91" t="s">
        <v>11</v>
      </c>
      <c r="D58" s="91" t="s">
        <v>12</v>
      </c>
      <c r="E58" s="90" t="s">
        <v>13</v>
      </c>
      <c r="F58" s="91" t="s">
        <v>14</v>
      </c>
      <c r="G58" s="90" t="s">
        <v>15</v>
      </c>
    </row>
    <row r="59" spans="1:255" s="80" customFormat="1" ht="12" customHeight="1">
      <c r="A59" s="76"/>
      <c r="B59" s="92"/>
      <c r="C59" s="93"/>
      <c r="D59" s="93"/>
      <c r="E59" s="93"/>
      <c r="F59" s="94"/>
      <c r="G59" s="95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  <c r="EO59" s="79"/>
      <c r="EP59" s="79"/>
      <c r="EQ59" s="79"/>
      <c r="ER59" s="79"/>
      <c r="ES59" s="79"/>
      <c r="ET59" s="79"/>
      <c r="EU59" s="79"/>
      <c r="EV59" s="79"/>
      <c r="EW59" s="79"/>
      <c r="EX59" s="79"/>
      <c r="EY59" s="79"/>
      <c r="EZ59" s="79"/>
      <c r="FA59" s="79"/>
      <c r="FB59" s="79"/>
      <c r="FC59" s="79"/>
      <c r="FD59" s="79"/>
      <c r="FE59" s="79"/>
      <c r="FF59" s="79"/>
      <c r="FG59" s="79"/>
      <c r="FH59" s="79"/>
      <c r="FI59" s="79"/>
      <c r="FJ59" s="79"/>
      <c r="FK59" s="79"/>
      <c r="FL59" s="79"/>
      <c r="FM59" s="79"/>
      <c r="FN59" s="79"/>
      <c r="FO59" s="79"/>
      <c r="FP59" s="79"/>
      <c r="FQ59" s="79"/>
      <c r="FR59" s="79"/>
      <c r="FS59" s="79"/>
      <c r="FT59" s="79"/>
      <c r="FU59" s="79"/>
      <c r="FV59" s="79"/>
      <c r="FW59" s="79"/>
      <c r="FX59" s="79"/>
      <c r="FY59" s="79"/>
      <c r="FZ59" s="79"/>
      <c r="GA59" s="79"/>
      <c r="GB59" s="79"/>
      <c r="GC59" s="79"/>
      <c r="GD59" s="79"/>
      <c r="GE59" s="79"/>
      <c r="GF59" s="79"/>
      <c r="GG59" s="79"/>
      <c r="GH59" s="79"/>
      <c r="GI59" s="79"/>
      <c r="GJ59" s="79"/>
      <c r="GK59" s="79"/>
      <c r="GL59" s="79"/>
      <c r="GM59" s="79"/>
      <c r="GN59" s="79"/>
      <c r="GO59" s="79"/>
      <c r="GP59" s="79"/>
      <c r="GQ59" s="79"/>
      <c r="GR59" s="79"/>
      <c r="GS59" s="79"/>
      <c r="GT59" s="79"/>
      <c r="GU59" s="79"/>
      <c r="GV59" s="79"/>
      <c r="GW59" s="79"/>
      <c r="GX59" s="79"/>
      <c r="GY59" s="79"/>
      <c r="GZ59" s="79"/>
      <c r="HA59" s="79"/>
      <c r="HB59" s="79"/>
      <c r="HC59" s="79"/>
      <c r="HD59" s="79"/>
      <c r="HE59" s="79"/>
      <c r="HF59" s="79"/>
      <c r="HG59" s="79"/>
      <c r="HH59" s="79"/>
      <c r="HI59" s="79"/>
      <c r="HJ59" s="79"/>
      <c r="HK59" s="79"/>
      <c r="HL59" s="79"/>
      <c r="HM59" s="79"/>
      <c r="HN59" s="79"/>
      <c r="HO59" s="79"/>
      <c r="HP59" s="79"/>
      <c r="HQ59" s="79"/>
      <c r="HR59" s="79"/>
      <c r="HS59" s="79"/>
      <c r="HT59" s="79"/>
      <c r="HU59" s="79"/>
      <c r="HV59" s="79"/>
      <c r="HW59" s="79"/>
      <c r="HX59" s="79"/>
      <c r="HY59" s="79"/>
      <c r="HZ59" s="79"/>
      <c r="IA59" s="79"/>
      <c r="IB59" s="79"/>
      <c r="IC59" s="79"/>
      <c r="ID59" s="79"/>
      <c r="IE59" s="79"/>
      <c r="IF59" s="79"/>
      <c r="IG59" s="79"/>
      <c r="IH59" s="79"/>
      <c r="II59" s="79"/>
      <c r="IJ59" s="79"/>
      <c r="IK59" s="79"/>
      <c r="IL59" s="79"/>
      <c r="IM59" s="79"/>
      <c r="IN59" s="79"/>
      <c r="IO59" s="79"/>
      <c r="IP59" s="79"/>
      <c r="IQ59" s="79"/>
      <c r="IR59" s="79"/>
      <c r="IS59" s="79"/>
      <c r="IT59" s="79"/>
      <c r="IU59" s="79"/>
    </row>
    <row r="60" spans="1:255" ht="11.25" customHeight="1">
      <c r="B60" s="16" t="s">
        <v>19</v>
      </c>
      <c r="C60" s="17"/>
      <c r="D60" s="17"/>
      <c r="E60" s="17"/>
      <c r="F60" s="18"/>
      <c r="G60" s="19">
        <f>SUM(G59)</f>
        <v>0</v>
      </c>
    </row>
    <row r="61" spans="1:255" ht="15.75" customHeight="1">
      <c r="A61" s="5"/>
      <c r="B61" s="13"/>
      <c r="C61" s="14"/>
      <c r="D61" s="14"/>
      <c r="E61" s="14"/>
      <c r="F61" s="15"/>
      <c r="G61" s="15"/>
      <c r="K61" s="69"/>
    </row>
    <row r="62" spans="1:255" ht="12" customHeight="1">
      <c r="A62" s="5"/>
      <c r="B62" s="85" t="s">
        <v>20</v>
      </c>
      <c r="C62" s="86"/>
      <c r="D62" s="87"/>
      <c r="E62" s="87"/>
      <c r="F62" s="88"/>
      <c r="G62" s="89"/>
    </row>
    <row r="63" spans="1:255" ht="24" customHeight="1">
      <c r="A63" s="5"/>
      <c r="B63" s="90" t="s">
        <v>10</v>
      </c>
      <c r="C63" s="91" t="s">
        <v>11</v>
      </c>
      <c r="D63" s="91" t="s">
        <v>12</v>
      </c>
      <c r="E63" s="90" t="s">
        <v>13</v>
      </c>
      <c r="F63" s="91" t="s">
        <v>14</v>
      </c>
      <c r="G63" s="90" t="s">
        <v>15</v>
      </c>
    </row>
    <row r="64" spans="1:255" s="113" customFormat="1" ht="12" customHeight="1">
      <c r="A64" s="107"/>
      <c r="B64" s="108"/>
      <c r="C64" s="109"/>
      <c r="D64" s="109"/>
      <c r="E64" s="109"/>
      <c r="F64" s="110"/>
      <c r="G64" s="111">
        <f>+F64*D64</f>
        <v>0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</row>
    <row r="65" spans="1:255" ht="12" customHeight="1">
      <c r="A65" s="33"/>
      <c r="B65" s="70" t="s">
        <v>21</v>
      </c>
      <c r="C65" s="71"/>
      <c r="D65" s="71"/>
      <c r="E65" s="71"/>
      <c r="F65" s="72"/>
      <c r="G65" s="73">
        <f>SUM(G64:G64)</f>
        <v>0</v>
      </c>
    </row>
    <row r="66" spans="1:255" ht="12" customHeight="1">
      <c r="A66" s="33"/>
      <c r="B66" s="117"/>
      <c r="C66" s="14"/>
      <c r="D66" s="14"/>
      <c r="E66" s="14"/>
      <c r="F66" s="15"/>
      <c r="G66" s="15"/>
    </row>
    <row r="67" spans="1:255" ht="12" customHeight="1">
      <c r="A67" s="5"/>
      <c r="B67" s="85" t="s">
        <v>22</v>
      </c>
      <c r="C67" s="86"/>
      <c r="D67" s="87"/>
      <c r="E67" s="87"/>
      <c r="F67" s="88"/>
      <c r="G67" s="89"/>
    </row>
    <row r="68" spans="1:255" ht="24" customHeight="1">
      <c r="A68" s="5"/>
      <c r="B68" s="90" t="s">
        <v>23</v>
      </c>
      <c r="C68" s="91" t="s">
        <v>24</v>
      </c>
      <c r="D68" s="91" t="s">
        <v>25</v>
      </c>
      <c r="E68" s="90" t="s">
        <v>13</v>
      </c>
      <c r="F68" s="91" t="s">
        <v>14</v>
      </c>
      <c r="G68" s="90" t="s">
        <v>15</v>
      </c>
    </row>
    <row r="69" spans="1:255" s="113" customFormat="1" ht="12" customHeight="1">
      <c r="A69" s="107"/>
      <c r="B69" s="114" t="s">
        <v>65</v>
      </c>
      <c r="C69" s="109"/>
      <c r="D69" s="109"/>
      <c r="E69" s="109"/>
      <c r="F69" s="110"/>
      <c r="G69" s="111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</row>
    <row r="70" spans="1:255" s="113" customFormat="1" ht="12" customHeight="1">
      <c r="A70" s="107"/>
      <c r="B70" s="108" t="s">
        <v>121</v>
      </c>
      <c r="C70" s="109" t="s">
        <v>26</v>
      </c>
      <c r="D70" s="109">
        <v>100</v>
      </c>
      <c r="E70" s="109" t="s">
        <v>122</v>
      </c>
      <c r="F70" s="110">
        <v>1120</v>
      </c>
      <c r="G70" s="111">
        <f t="shared" ref="G69:G86" si="3">+D70*F70</f>
        <v>112000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</row>
    <row r="71" spans="1:255" s="113" customFormat="1" ht="12" customHeight="1">
      <c r="A71" s="107"/>
      <c r="B71" s="108" t="s">
        <v>123</v>
      </c>
      <c r="C71" s="109" t="s">
        <v>26</v>
      </c>
      <c r="D71" s="109">
        <v>150</v>
      </c>
      <c r="E71" s="109" t="s">
        <v>122</v>
      </c>
      <c r="F71" s="110">
        <v>1800</v>
      </c>
      <c r="G71" s="111">
        <f t="shared" si="3"/>
        <v>270000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</row>
    <row r="72" spans="1:255" s="113" customFormat="1" ht="12" customHeight="1">
      <c r="A72" s="107"/>
      <c r="B72" s="108" t="s">
        <v>66</v>
      </c>
      <c r="C72" s="109" t="s">
        <v>81</v>
      </c>
      <c r="D72" s="109">
        <v>450</v>
      </c>
      <c r="E72" s="109" t="s">
        <v>124</v>
      </c>
      <c r="F72" s="110">
        <v>1020</v>
      </c>
      <c r="G72" s="111">
        <f t="shared" si="3"/>
        <v>459000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</row>
    <row r="73" spans="1:255" s="113" customFormat="1" ht="12" customHeight="1">
      <c r="A73" s="107"/>
      <c r="B73" s="108" t="s">
        <v>125</v>
      </c>
      <c r="C73" s="109" t="s">
        <v>81</v>
      </c>
      <c r="D73" s="109">
        <v>150</v>
      </c>
      <c r="E73" s="109" t="s">
        <v>69</v>
      </c>
      <c r="F73" s="110">
        <v>550</v>
      </c>
      <c r="G73" s="111">
        <f t="shared" si="3"/>
        <v>82500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</row>
    <row r="74" spans="1:255" s="113" customFormat="1" ht="12" customHeight="1">
      <c r="A74" s="107"/>
      <c r="B74" s="108" t="s">
        <v>67</v>
      </c>
      <c r="C74" s="109" t="s">
        <v>81</v>
      </c>
      <c r="D74" s="109">
        <v>150</v>
      </c>
      <c r="E74" s="109" t="s">
        <v>126</v>
      </c>
      <c r="F74" s="110">
        <v>1480</v>
      </c>
      <c r="G74" s="111">
        <f t="shared" si="3"/>
        <v>222000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</row>
    <row r="75" spans="1:255" s="113" customFormat="1" ht="12" customHeight="1">
      <c r="A75" s="107"/>
      <c r="B75" s="108" t="s">
        <v>127</v>
      </c>
      <c r="C75" s="109" t="s">
        <v>128</v>
      </c>
      <c r="D75" s="109">
        <v>4</v>
      </c>
      <c r="E75" s="109" t="s">
        <v>129</v>
      </c>
      <c r="F75" s="110">
        <v>12756</v>
      </c>
      <c r="G75" s="111">
        <f t="shared" si="3"/>
        <v>51024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</row>
    <row r="76" spans="1:255" s="113" customFormat="1" ht="12" customHeight="1">
      <c r="A76" s="107"/>
      <c r="B76" s="108" t="s">
        <v>130</v>
      </c>
      <c r="C76" s="109" t="s">
        <v>128</v>
      </c>
      <c r="D76" s="109">
        <v>4</v>
      </c>
      <c r="E76" s="109" t="s">
        <v>129</v>
      </c>
      <c r="F76" s="110">
        <v>14650</v>
      </c>
      <c r="G76" s="111">
        <f t="shared" si="3"/>
        <v>58600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</row>
    <row r="77" spans="1:255" s="113" customFormat="1" ht="12" customHeight="1">
      <c r="A77" s="107"/>
      <c r="B77" s="108" t="s">
        <v>131</v>
      </c>
      <c r="C77" s="109" t="s">
        <v>128</v>
      </c>
      <c r="D77" s="109">
        <v>2</v>
      </c>
      <c r="E77" s="109" t="s">
        <v>132</v>
      </c>
      <c r="F77" s="110">
        <v>13000</v>
      </c>
      <c r="G77" s="111">
        <f t="shared" si="3"/>
        <v>26000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</row>
    <row r="78" spans="1:255" s="113" customFormat="1" ht="12" customHeight="1">
      <c r="A78" s="107"/>
      <c r="B78" s="114" t="s">
        <v>133</v>
      </c>
      <c r="C78" s="109"/>
      <c r="D78" s="109"/>
      <c r="E78" s="109"/>
      <c r="F78" s="110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</row>
    <row r="79" spans="1:255" s="113" customFormat="1" ht="12" customHeight="1">
      <c r="A79" s="107"/>
      <c r="B79" s="108" t="s">
        <v>134</v>
      </c>
      <c r="C79" s="109" t="s">
        <v>128</v>
      </c>
      <c r="D79" s="109">
        <v>2</v>
      </c>
      <c r="E79" s="109" t="s">
        <v>135</v>
      </c>
      <c r="F79" s="110">
        <v>38463</v>
      </c>
      <c r="G79" s="111">
        <f t="shared" si="3"/>
        <v>76926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</row>
    <row r="80" spans="1:255" s="113" customFormat="1" ht="12" customHeight="1">
      <c r="A80" s="107"/>
      <c r="B80" s="114" t="s">
        <v>68</v>
      </c>
      <c r="C80" s="109"/>
      <c r="D80" s="109"/>
      <c r="E80" s="109"/>
      <c r="F80" s="110"/>
      <c r="G80" s="111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</row>
    <row r="81" spans="1:255" s="113" customFormat="1" ht="12" customHeight="1">
      <c r="A81" s="107"/>
      <c r="B81" s="108" t="s">
        <v>136</v>
      </c>
      <c r="C81" s="109" t="s">
        <v>81</v>
      </c>
      <c r="D81" s="109">
        <v>3</v>
      </c>
      <c r="E81" s="109" t="s">
        <v>137</v>
      </c>
      <c r="F81" s="110">
        <v>8501</v>
      </c>
      <c r="G81" s="111">
        <f t="shared" si="3"/>
        <v>25503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</row>
    <row r="82" spans="1:255" s="113" customFormat="1" ht="12" customHeight="1">
      <c r="A82" s="107"/>
      <c r="B82" s="108" t="s">
        <v>138</v>
      </c>
      <c r="C82" s="109" t="s">
        <v>26</v>
      </c>
      <c r="D82" s="109">
        <v>2</v>
      </c>
      <c r="E82" s="109" t="s">
        <v>139</v>
      </c>
      <c r="F82" s="110">
        <v>10500</v>
      </c>
      <c r="G82" s="111">
        <f t="shared" si="3"/>
        <v>21000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</row>
    <row r="83" spans="1:255" s="113" customFormat="1" ht="12" customHeight="1">
      <c r="A83" s="107"/>
      <c r="B83" s="114" t="s">
        <v>71</v>
      </c>
      <c r="C83" s="109"/>
      <c r="D83" s="109"/>
      <c r="E83" s="109"/>
      <c r="F83" s="110">
        <v>0</v>
      </c>
      <c r="G83" s="111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</row>
    <row r="84" spans="1:255" s="113" customFormat="1" ht="12" customHeight="1">
      <c r="A84" s="107"/>
      <c r="B84" s="108" t="s">
        <v>140</v>
      </c>
      <c r="C84" s="109" t="s">
        <v>128</v>
      </c>
      <c r="D84" s="109">
        <v>2</v>
      </c>
      <c r="E84" s="109" t="s">
        <v>90</v>
      </c>
      <c r="F84" s="110">
        <v>15000</v>
      </c>
      <c r="G84" s="111">
        <f t="shared" si="3"/>
        <v>30000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</row>
    <row r="85" spans="1:255" s="113" customFormat="1" ht="12" customHeight="1">
      <c r="A85" s="107"/>
      <c r="B85" s="108" t="s">
        <v>141</v>
      </c>
      <c r="C85" s="109" t="s">
        <v>128</v>
      </c>
      <c r="D85" s="109">
        <v>3</v>
      </c>
      <c r="E85" s="109" t="s">
        <v>142</v>
      </c>
      <c r="F85" s="110">
        <v>8254</v>
      </c>
      <c r="G85" s="111">
        <f t="shared" si="3"/>
        <v>24762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</row>
    <row r="86" spans="1:255" s="113" customFormat="1" ht="12" customHeight="1">
      <c r="A86" s="107"/>
      <c r="B86" s="114" t="s">
        <v>72</v>
      </c>
      <c r="C86" s="109"/>
      <c r="D86" s="109"/>
      <c r="E86" s="109"/>
      <c r="F86" s="110"/>
      <c r="G86" s="111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</row>
    <row r="87" spans="1:255" s="113" customFormat="1" ht="12" customHeight="1">
      <c r="A87" s="107"/>
      <c r="B87" s="108" t="s">
        <v>143</v>
      </c>
      <c r="C87" s="109" t="s">
        <v>128</v>
      </c>
      <c r="D87" s="109">
        <v>1</v>
      </c>
      <c r="E87" s="109" t="s">
        <v>144</v>
      </c>
      <c r="F87" s="110">
        <v>32800</v>
      </c>
      <c r="G87" s="111">
        <f t="shared" ref="G86:G87" si="4">+D87*F87</f>
        <v>32800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</row>
    <row r="88" spans="1:255" s="113" customFormat="1" ht="12" customHeight="1">
      <c r="A88" s="107"/>
      <c r="B88" s="108" t="s">
        <v>145</v>
      </c>
      <c r="C88" s="109" t="s">
        <v>81</v>
      </c>
      <c r="D88" s="109">
        <v>1</v>
      </c>
      <c r="E88" s="109" t="s">
        <v>70</v>
      </c>
      <c r="F88" s="110">
        <v>74000</v>
      </c>
      <c r="G88" s="111">
        <f t="shared" ref="G88:G91" si="5">+D88*F88</f>
        <v>74000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</row>
    <row r="89" spans="1:255" s="113" customFormat="1" ht="12" customHeight="1">
      <c r="A89" s="107"/>
      <c r="B89" s="108" t="s">
        <v>146</v>
      </c>
      <c r="C89" s="109" t="s">
        <v>147</v>
      </c>
      <c r="D89" s="109">
        <v>2</v>
      </c>
      <c r="E89" s="109" t="s">
        <v>148</v>
      </c>
      <c r="F89" s="110">
        <v>75800</v>
      </c>
      <c r="G89" s="111">
        <f t="shared" si="5"/>
        <v>151600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</row>
    <row r="90" spans="1:255" s="113" customFormat="1" ht="12" customHeight="1">
      <c r="A90" s="107"/>
      <c r="B90" s="108" t="s">
        <v>149</v>
      </c>
      <c r="C90" s="109" t="s">
        <v>150</v>
      </c>
      <c r="D90" s="109">
        <v>1</v>
      </c>
      <c r="E90" s="109" t="s">
        <v>144</v>
      </c>
      <c r="F90" s="110">
        <v>41650</v>
      </c>
      <c r="G90" s="111">
        <f t="shared" si="5"/>
        <v>41650</v>
      </c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</row>
    <row r="91" spans="1:255" s="113" customFormat="1" ht="12" customHeight="1">
      <c r="A91" s="107"/>
      <c r="B91" s="108" t="s">
        <v>151</v>
      </c>
      <c r="C91" s="109" t="s">
        <v>128</v>
      </c>
      <c r="D91" s="109">
        <v>2</v>
      </c>
      <c r="E91" s="109" t="s">
        <v>148</v>
      </c>
      <c r="F91" s="110">
        <v>25000</v>
      </c>
      <c r="G91" s="111">
        <f t="shared" si="5"/>
        <v>50000</v>
      </c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</row>
    <row r="92" spans="1:255" ht="11.25" customHeight="1">
      <c r="B92" s="16" t="s">
        <v>27</v>
      </c>
      <c r="C92" s="17"/>
      <c r="D92" s="17"/>
      <c r="E92" s="17"/>
      <c r="F92" s="18"/>
      <c r="G92" s="19">
        <f>SUM(G69:G91)</f>
        <v>1809365</v>
      </c>
    </row>
    <row r="93" spans="1:255" ht="11.25" customHeight="1">
      <c r="B93" s="117"/>
      <c r="C93" s="14"/>
      <c r="D93" s="14"/>
      <c r="E93" s="20"/>
      <c r="F93" s="15"/>
      <c r="G93" s="15"/>
    </row>
    <row r="94" spans="1:255" ht="12" customHeight="1">
      <c r="A94" s="5"/>
      <c r="B94" s="85" t="s">
        <v>28</v>
      </c>
      <c r="C94" s="86"/>
      <c r="D94" s="87"/>
      <c r="E94" s="87"/>
      <c r="F94" s="88"/>
      <c r="G94" s="89"/>
    </row>
    <row r="95" spans="1:255" ht="24" customHeight="1">
      <c r="A95" s="5"/>
      <c r="B95" s="90" t="s">
        <v>29</v>
      </c>
      <c r="C95" s="91" t="s">
        <v>24</v>
      </c>
      <c r="D95" s="91" t="s">
        <v>25</v>
      </c>
      <c r="E95" s="90" t="s">
        <v>13</v>
      </c>
      <c r="F95" s="91" t="s">
        <v>14</v>
      </c>
      <c r="G95" s="90" t="s">
        <v>15</v>
      </c>
    </row>
    <row r="96" spans="1:255" s="113" customFormat="1" ht="12" customHeight="1">
      <c r="A96" s="107"/>
      <c r="B96" s="108" t="s">
        <v>152</v>
      </c>
      <c r="C96" s="109" t="s">
        <v>82</v>
      </c>
      <c r="D96" s="109">
        <v>45</v>
      </c>
      <c r="E96" s="109" t="s">
        <v>142</v>
      </c>
      <c r="F96" s="110">
        <v>15000</v>
      </c>
      <c r="G96" s="111">
        <f t="shared" ref="G96" si="6">+F96*D96</f>
        <v>675000</v>
      </c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</row>
    <row r="97" spans="1:7" ht="11.25" customHeight="1">
      <c r="B97" s="16" t="s">
        <v>30</v>
      </c>
      <c r="C97" s="17"/>
      <c r="D97" s="17"/>
      <c r="E97" s="17"/>
      <c r="F97" s="18"/>
      <c r="G97" s="19">
        <f>SUM(G96:G96)</f>
        <v>675000</v>
      </c>
    </row>
    <row r="98" spans="1:7" ht="11.25" customHeight="1">
      <c r="B98" s="36"/>
      <c r="C98" s="36"/>
      <c r="D98" s="36"/>
      <c r="E98" s="36"/>
      <c r="F98" s="37"/>
      <c r="G98" s="37"/>
    </row>
    <row r="99" spans="1:7" ht="11.25" customHeight="1">
      <c r="B99" s="38" t="s">
        <v>31</v>
      </c>
      <c r="C99" s="39"/>
      <c r="D99" s="39"/>
      <c r="E99" s="39"/>
      <c r="F99" s="39"/>
      <c r="G99" s="40">
        <f>G55+G60+G65+G92+G97</f>
        <v>13334365</v>
      </c>
    </row>
    <row r="100" spans="1:7" ht="11.25" customHeight="1">
      <c r="B100" s="41" t="s">
        <v>32</v>
      </c>
      <c r="C100" s="22"/>
      <c r="D100" s="22"/>
      <c r="E100" s="22"/>
      <c r="F100" s="22"/>
      <c r="G100" s="42">
        <f>G99*0.05</f>
        <v>666718.25</v>
      </c>
    </row>
    <row r="101" spans="1:7" ht="11.25" customHeight="1">
      <c r="B101" s="43" t="s">
        <v>33</v>
      </c>
      <c r="C101" s="21"/>
      <c r="D101" s="21"/>
      <c r="E101" s="21"/>
      <c r="F101" s="21"/>
      <c r="G101" s="44">
        <f>G100+G99</f>
        <v>14001083.25</v>
      </c>
    </row>
    <row r="102" spans="1:7" ht="11.25" customHeight="1">
      <c r="B102" s="41" t="s">
        <v>34</v>
      </c>
      <c r="C102" s="22"/>
      <c r="D102" s="22"/>
      <c r="E102" s="22"/>
      <c r="F102" s="22"/>
      <c r="G102" s="42">
        <f>G12</f>
        <v>26400000</v>
      </c>
    </row>
    <row r="103" spans="1:7" ht="11.25" customHeight="1">
      <c r="B103" s="45" t="s">
        <v>35</v>
      </c>
      <c r="C103" s="46"/>
      <c r="D103" s="46"/>
      <c r="E103" s="46"/>
      <c r="F103" s="46"/>
      <c r="G103" s="47">
        <f>G102-G101</f>
        <v>12398916.75</v>
      </c>
    </row>
    <row r="104" spans="1:7" ht="11.25" customHeight="1">
      <c r="B104" s="34" t="s">
        <v>36</v>
      </c>
      <c r="C104" s="35"/>
      <c r="D104" s="35"/>
      <c r="E104" s="35"/>
      <c r="F104" s="35"/>
      <c r="G104" s="30"/>
    </row>
    <row r="105" spans="1:7" ht="11.25" customHeight="1" thickBot="1">
      <c r="B105" s="48"/>
      <c r="C105" s="35"/>
      <c r="D105" s="35"/>
      <c r="E105" s="35"/>
      <c r="F105" s="35"/>
      <c r="G105" s="30"/>
    </row>
    <row r="106" spans="1:7" s="99" customFormat="1" ht="12" customHeight="1">
      <c r="A106" s="96"/>
      <c r="B106" s="60" t="s">
        <v>37</v>
      </c>
      <c r="C106" s="97"/>
      <c r="D106" s="97"/>
      <c r="E106" s="97"/>
      <c r="F106" s="97"/>
      <c r="G106" s="98"/>
    </row>
    <row r="107" spans="1:7" s="99" customFormat="1" ht="12" customHeight="1">
      <c r="A107" s="96"/>
      <c r="B107" s="61" t="s">
        <v>38</v>
      </c>
      <c r="C107" s="100"/>
      <c r="D107" s="100"/>
      <c r="E107" s="100"/>
      <c r="F107" s="100"/>
      <c r="G107" s="101"/>
    </row>
    <row r="108" spans="1:7" s="99" customFormat="1" ht="12" customHeight="1">
      <c r="B108" s="61" t="s">
        <v>58</v>
      </c>
      <c r="C108" s="100"/>
      <c r="D108" s="100"/>
      <c r="E108" s="100"/>
      <c r="F108" s="100"/>
      <c r="G108" s="101"/>
    </row>
    <row r="109" spans="1:7" s="99" customFormat="1" ht="12" customHeight="1">
      <c r="B109" s="61" t="s">
        <v>74</v>
      </c>
      <c r="C109" s="100"/>
      <c r="D109" s="100"/>
      <c r="E109" s="100"/>
      <c r="F109" s="100"/>
      <c r="G109" s="101"/>
    </row>
    <row r="110" spans="1:7" s="99" customFormat="1" ht="12" customHeight="1">
      <c r="B110" s="61" t="s">
        <v>39</v>
      </c>
      <c r="C110" s="100"/>
      <c r="D110" s="100"/>
      <c r="E110" s="100"/>
      <c r="F110" s="100"/>
      <c r="G110" s="101"/>
    </row>
    <row r="111" spans="1:7" s="99" customFormat="1" ht="12" customHeight="1">
      <c r="B111" s="61" t="s">
        <v>40</v>
      </c>
      <c r="C111" s="100"/>
      <c r="D111" s="100"/>
      <c r="E111" s="100"/>
      <c r="F111" s="100"/>
      <c r="G111" s="101"/>
    </row>
    <row r="112" spans="1:7" s="99" customFormat="1" ht="12" customHeight="1" thickBot="1">
      <c r="B112" s="62" t="s">
        <v>41</v>
      </c>
      <c r="C112" s="102"/>
      <c r="D112" s="102"/>
      <c r="E112" s="102"/>
      <c r="F112" s="102"/>
      <c r="G112" s="103"/>
    </row>
    <row r="113" spans="1:255" s="106" customFormat="1" ht="9">
      <c r="A113" s="104"/>
      <c r="B113" s="58"/>
      <c r="C113" s="32"/>
      <c r="D113" s="32"/>
      <c r="E113" s="32"/>
      <c r="F113" s="32"/>
      <c r="G113" s="105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104"/>
      <c r="BD113" s="104"/>
      <c r="BE113" s="104"/>
      <c r="BF113" s="104"/>
      <c r="BG113" s="104"/>
      <c r="BH113" s="104"/>
      <c r="BI113" s="104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4"/>
      <c r="CC113" s="104"/>
      <c r="CD113" s="104"/>
      <c r="CE113" s="104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104"/>
      <c r="CY113" s="104"/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104"/>
      <c r="DK113" s="104"/>
      <c r="DL113" s="104"/>
      <c r="DM113" s="104"/>
      <c r="DN113" s="104"/>
      <c r="DO113" s="104"/>
      <c r="DP113" s="104"/>
      <c r="DQ113" s="104"/>
      <c r="DR113" s="104"/>
      <c r="DS113" s="104"/>
      <c r="DT113" s="104"/>
      <c r="DU113" s="104"/>
      <c r="DV113" s="104"/>
      <c r="DW113" s="104"/>
      <c r="DX113" s="104"/>
      <c r="DY113" s="104"/>
      <c r="DZ113" s="104"/>
      <c r="EA113" s="104"/>
      <c r="EB113" s="104"/>
      <c r="EC113" s="104"/>
      <c r="ED113" s="104"/>
      <c r="EE113" s="104"/>
      <c r="EF113" s="104"/>
      <c r="EG113" s="104"/>
      <c r="EH113" s="104"/>
      <c r="EI113" s="104"/>
      <c r="EJ113" s="104"/>
      <c r="EK113" s="104"/>
      <c r="EL113" s="104"/>
      <c r="EM113" s="104"/>
      <c r="EN113" s="104"/>
      <c r="EO113" s="104"/>
      <c r="EP113" s="104"/>
      <c r="EQ113" s="104"/>
      <c r="ER113" s="104"/>
      <c r="ES113" s="104"/>
      <c r="ET113" s="104"/>
      <c r="EU113" s="104"/>
      <c r="EV113" s="104"/>
      <c r="EW113" s="104"/>
      <c r="EX113" s="104"/>
      <c r="EY113" s="104"/>
      <c r="EZ113" s="104"/>
      <c r="FA113" s="104"/>
      <c r="FB113" s="104"/>
      <c r="FC113" s="104"/>
      <c r="FD113" s="104"/>
      <c r="FE113" s="104"/>
      <c r="FF113" s="104"/>
      <c r="FG113" s="104"/>
      <c r="FH113" s="104"/>
      <c r="FI113" s="104"/>
      <c r="FJ113" s="104"/>
      <c r="FK113" s="104"/>
      <c r="FL113" s="104"/>
      <c r="FM113" s="104"/>
      <c r="FN113" s="104"/>
      <c r="FO113" s="104"/>
      <c r="FP113" s="104"/>
      <c r="FQ113" s="104"/>
      <c r="FR113" s="104"/>
      <c r="FS113" s="104"/>
      <c r="FT113" s="104"/>
      <c r="FU113" s="104"/>
      <c r="FV113" s="104"/>
      <c r="FW113" s="104"/>
      <c r="FX113" s="104"/>
      <c r="FY113" s="104"/>
      <c r="FZ113" s="104"/>
      <c r="GA113" s="104"/>
      <c r="GB113" s="104"/>
      <c r="GC113" s="104"/>
      <c r="GD113" s="104"/>
      <c r="GE113" s="104"/>
      <c r="GF113" s="104"/>
      <c r="GG113" s="104"/>
      <c r="GH113" s="104"/>
      <c r="GI113" s="104"/>
      <c r="GJ113" s="104"/>
      <c r="GK113" s="104"/>
      <c r="GL113" s="104"/>
      <c r="GM113" s="104"/>
      <c r="GN113" s="104"/>
      <c r="GO113" s="104"/>
      <c r="GP113" s="104"/>
      <c r="GQ113" s="104"/>
      <c r="GR113" s="104"/>
      <c r="GS113" s="104"/>
      <c r="GT113" s="104"/>
      <c r="GU113" s="104"/>
      <c r="GV113" s="104"/>
      <c r="GW113" s="104"/>
      <c r="GX113" s="104"/>
      <c r="GY113" s="104"/>
      <c r="GZ113" s="104"/>
      <c r="HA113" s="104"/>
      <c r="HB113" s="104"/>
      <c r="HC113" s="104"/>
      <c r="HD113" s="104"/>
      <c r="HE113" s="104"/>
      <c r="HF113" s="104"/>
      <c r="HG113" s="104"/>
      <c r="HH113" s="104"/>
      <c r="HI113" s="104"/>
      <c r="HJ113" s="104"/>
      <c r="HK113" s="104"/>
      <c r="HL113" s="104"/>
      <c r="HM113" s="104"/>
      <c r="HN113" s="104"/>
      <c r="HO113" s="104"/>
      <c r="HP113" s="104"/>
      <c r="HQ113" s="104"/>
      <c r="HR113" s="104"/>
      <c r="HS113" s="104"/>
      <c r="HT113" s="104"/>
      <c r="HU113" s="104"/>
      <c r="HV113" s="104"/>
      <c r="HW113" s="104"/>
      <c r="HX113" s="104"/>
      <c r="HY113" s="104"/>
      <c r="HZ113" s="104"/>
      <c r="IA113" s="104"/>
      <c r="IB113" s="104"/>
      <c r="IC113" s="104"/>
      <c r="ID113" s="104"/>
      <c r="IE113" s="104"/>
      <c r="IF113" s="104"/>
      <c r="IG113" s="104"/>
      <c r="IH113" s="104"/>
      <c r="II113" s="104"/>
      <c r="IJ113" s="104"/>
      <c r="IK113" s="104"/>
      <c r="IL113" s="104"/>
      <c r="IM113" s="104"/>
      <c r="IN113" s="104"/>
      <c r="IO113" s="104"/>
      <c r="IP113" s="104"/>
      <c r="IQ113" s="104"/>
      <c r="IR113" s="104"/>
      <c r="IS113" s="104"/>
      <c r="IT113" s="104"/>
      <c r="IU113" s="104"/>
    </row>
    <row r="114" spans="1:255" ht="11.25" customHeight="1" thickBot="1">
      <c r="B114" s="118" t="s">
        <v>42</v>
      </c>
      <c r="C114" s="119"/>
      <c r="D114" s="57"/>
      <c r="E114" s="23"/>
      <c r="F114" s="23"/>
      <c r="G114" s="30"/>
    </row>
    <row r="115" spans="1:255" ht="11.25" customHeight="1">
      <c r="B115" s="50" t="s">
        <v>29</v>
      </c>
      <c r="C115" s="24" t="s">
        <v>43</v>
      </c>
      <c r="D115" s="51" t="s">
        <v>44</v>
      </c>
      <c r="E115" s="23"/>
      <c r="F115" s="23"/>
      <c r="G115" s="30"/>
    </row>
    <row r="116" spans="1:255" ht="11.25" customHeight="1">
      <c r="B116" s="52" t="s">
        <v>45</v>
      </c>
      <c r="C116" s="25">
        <f>+G55</f>
        <v>10850000</v>
      </c>
      <c r="D116" s="53">
        <f>(C116/C122)</f>
        <v>0.77494003901448127</v>
      </c>
      <c r="E116" s="23"/>
      <c r="F116" s="23"/>
      <c r="G116" s="30"/>
    </row>
    <row r="117" spans="1:255" ht="11.25" customHeight="1">
      <c r="B117" s="52" t="s">
        <v>46</v>
      </c>
      <c r="C117" s="26">
        <v>0</v>
      </c>
      <c r="D117" s="53">
        <v>0</v>
      </c>
      <c r="E117" s="23"/>
      <c r="F117" s="23"/>
      <c r="G117" s="30"/>
    </row>
    <row r="118" spans="1:255" ht="11.25" customHeight="1">
      <c r="B118" s="52" t="s">
        <v>47</v>
      </c>
      <c r="C118" s="25">
        <f>+G65</f>
        <v>0</v>
      </c>
      <c r="D118" s="53">
        <f>(C118/C122)</f>
        <v>0</v>
      </c>
      <c r="E118" s="23"/>
      <c r="F118" s="23"/>
      <c r="G118" s="30"/>
    </row>
    <row r="119" spans="1:255" ht="11.25" customHeight="1">
      <c r="B119" s="52" t="s">
        <v>23</v>
      </c>
      <c r="C119" s="25">
        <f>+G92</f>
        <v>1809365</v>
      </c>
      <c r="D119" s="53">
        <f>(C119/C122)</f>
        <v>0.12923035794391124</v>
      </c>
      <c r="E119" s="23"/>
      <c r="F119" s="23"/>
      <c r="G119" s="30"/>
    </row>
    <row r="120" spans="1:255" ht="11.25" customHeight="1">
      <c r="B120" s="52" t="s">
        <v>48</v>
      </c>
      <c r="C120" s="27">
        <f>+G97</f>
        <v>675000</v>
      </c>
      <c r="D120" s="53">
        <f>(C120/C122)</f>
        <v>4.8210555422559892E-2</v>
      </c>
      <c r="E120" s="29"/>
      <c r="F120" s="29"/>
      <c r="G120" s="30"/>
    </row>
    <row r="121" spans="1:255" ht="11.25" customHeight="1">
      <c r="B121" s="52" t="s">
        <v>49</v>
      </c>
      <c r="C121" s="27">
        <f>+G100</f>
        <v>666718.25</v>
      </c>
      <c r="D121" s="53">
        <f>(C121/C122)</f>
        <v>4.7619047619047616E-2</v>
      </c>
      <c r="E121" s="29"/>
      <c r="F121" s="29"/>
      <c r="G121" s="30"/>
    </row>
    <row r="122" spans="1:255" ht="11.25" customHeight="1" thickBot="1">
      <c r="B122" s="54" t="s">
        <v>50</v>
      </c>
      <c r="C122" s="55">
        <f>SUM(C116:C121)</f>
        <v>14001083.25</v>
      </c>
      <c r="D122" s="56">
        <f>SUM(D116:D121)</f>
        <v>1</v>
      </c>
      <c r="E122" s="29"/>
      <c r="F122" s="29"/>
      <c r="G122" s="30"/>
    </row>
    <row r="123" spans="1:255" ht="11.25" customHeight="1">
      <c r="B123" s="48"/>
      <c r="C123" s="35"/>
      <c r="D123" s="35"/>
      <c r="E123" s="35"/>
      <c r="F123" s="35"/>
      <c r="G123" s="30"/>
    </row>
    <row r="124" spans="1:255" ht="11.25" customHeight="1">
      <c r="B124" s="49"/>
      <c r="C124" s="35"/>
      <c r="D124" s="35"/>
      <c r="E124" s="35"/>
      <c r="F124" s="35"/>
      <c r="G124" s="30"/>
    </row>
    <row r="125" spans="1:255" ht="11.25" customHeight="1" thickBot="1">
      <c r="B125" s="64"/>
      <c r="C125" s="65" t="s">
        <v>83</v>
      </c>
      <c r="D125" s="66"/>
      <c r="E125" s="67"/>
      <c r="F125" s="28"/>
      <c r="G125" s="30"/>
    </row>
    <row r="126" spans="1:255" ht="11.25" customHeight="1">
      <c r="B126" s="68" t="s">
        <v>55</v>
      </c>
      <c r="C126" s="115">
        <v>10000</v>
      </c>
      <c r="D126" s="115">
        <v>12000</v>
      </c>
      <c r="E126" s="116">
        <v>14000</v>
      </c>
      <c r="F126" s="63"/>
      <c r="G126" s="31"/>
    </row>
    <row r="127" spans="1:255" ht="11.25" customHeight="1" thickBot="1">
      <c r="B127" s="54" t="s">
        <v>59</v>
      </c>
      <c r="C127" s="74">
        <f>(G101/C126)</f>
        <v>1400.1083249999999</v>
      </c>
      <c r="D127" s="74">
        <f>(G101/D126)</f>
        <v>1166.7569375</v>
      </c>
      <c r="E127" s="75">
        <f>(G101/E126)</f>
        <v>1000.077375</v>
      </c>
      <c r="F127" s="63"/>
      <c r="G127" s="31"/>
    </row>
    <row r="128" spans="1:255" ht="11.25" customHeight="1">
      <c r="B128" s="59" t="s">
        <v>51</v>
      </c>
      <c r="C128" s="32"/>
      <c r="D128" s="32"/>
      <c r="E128" s="32"/>
      <c r="F128" s="32"/>
      <c r="G128" s="32"/>
    </row>
  </sheetData>
  <mergeCells count="9">
    <mergeCell ref="B114:C11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2023-02-07T20:24:46Z</dcterms:modified>
</cp:coreProperties>
</file>